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15" windowWidth="19200" windowHeight="12330" activeTab="0"/>
  </bookViews>
  <sheets>
    <sheet name="Notes" sheetId="1" r:id="rId1"/>
    <sheet name="Stock Fuel System" sheetId="2" r:id="rId2"/>
    <sheet name="Return Style System" sheetId="3" r:id="rId3"/>
    <sheet name="Background Math" sheetId="4" state="veryHidden" r:id="rId4"/>
    <sheet name="Change Log" sheetId="5" r:id="rId5"/>
  </sheets>
  <definedNames>
    <definedName name="BPFP">'Background Math'!$L$8:$L$13</definedName>
    <definedName name="BPIN">'Background Math'!$M$8:$M$13</definedName>
    <definedName name="ETH1" localSheetId="0">'Notes'!$B$14</definedName>
    <definedName name="ETH1">'Stock Fuel System'!$B$14</definedName>
    <definedName name="ETH2">'Return Style System'!$B$14</definedName>
    <definedName name="ETHOUT1">'Background Math'!$I$32</definedName>
    <definedName name="ETHOUT2">'Background Math'!$I$34</definedName>
    <definedName name="FP">'Background Math'!$I$4</definedName>
    <definedName name="FPX">'Return Style System'!$G$14</definedName>
    <definedName name="HSFP">'Background Math'!$L$16:$L$21</definedName>
    <definedName name="HSIN">'Background Math'!$M$16:$M$21</definedName>
    <definedName name="LSFP">'Background Math'!$L$24:$L$29</definedName>
    <definedName name="LSIN">'Background Math'!$M$24:$M$29</definedName>
    <definedName name="OFFSETFP">'Background Math'!$E$14:$E$20</definedName>
    <definedName name="OFFSETIN">'Background Math'!$F$14:$F$20</definedName>
  </definedNames>
  <calcPr fullCalcOnLoad="1"/>
</workbook>
</file>

<file path=xl/sharedStrings.xml><?xml version="1.0" encoding="utf-8"?>
<sst xmlns="http://schemas.openxmlformats.org/spreadsheetml/2006/main" count="72" uniqueCount="44">
  <si>
    <t>Scalars</t>
  </si>
  <si>
    <t>Breakpoint (lbm/cyc)</t>
  </si>
  <si>
    <t>Hi Slope (lbm/sec)</t>
  </si>
  <si>
    <t>Low Slope (lbm/sec)</t>
  </si>
  <si>
    <t>Minimum Pulse Width (sec)</t>
  </si>
  <si>
    <t>High Slope Multiplier vs Fuel Pressure (psid)</t>
  </si>
  <si>
    <t>Breakpoint Multiplier vs Fuel Pressure (psid)</t>
  </si>
  <si>
    <t>Low Slope Multiplier vs Fuel Pressure (psid)</t>
  </si>
  <si>
    <t>Offset Multiplier vs Fuel Pressure (psid)</t>
  </si>
  <si>
    <t>Injector Offset Multiplier vs Rail Temp (F)</t>
  </si>
  <si>
    <t>Injector Slope Multiplier vs Rail Temp (F)</t>
  </si>
  <si>
    <t>OUTPUT</t>
  </si>
  <si>
    <t>Pump Gas</t>
  </si>
  <si>
    <t>E100</t>
  </si>
  <si>
    <t>Meth</t>
  </si>
  <si>
    <t>Slope</t>
  </si>
  <si>
    <t>Intercept</t>
  </si>
  <si>
    <t>OUTPUT1</t>
  </si>
  <si>
    <t>OUTPUT2</t>
  </si>
  <si>
    <t>Stoich 1</t>
  </si>
  <si>
    <t>Stoich 2</t>
  </si>
  <si>
    <t>* 20 to 70 psid</t>
  </si>
  <si>
    <t>1 = stock</t>
  </si>
  <si>
    <t>2 = return style</t>
  </si>
  <si>
    <t>ETHANOL CONTENT</t>
  </si>
  <si>
    <t>Multiplier</t>
  </si>
  <si>
    <t>Offset vs  Voltage</t>
  </si>
  <si>
    <t>Ref. Pressure</t>
  </si>
  <si>
    <t>Offset Multiplier vs Pressure</t>
  </si>
  <si>
    <t>Enter Ethanol Content (%)</t>
  </si>
  <si>
    <t>Enter Base Fuel Pressure (psid)</t>
  </si>
  <si>
    <t># for Error</t>
  </si>
  <si>
    <t>Stoichiometric A/F Ratio</t>
  </si>
  <si>
    <t>METH</t>
  </si>
  <si>
    <t xml:space="preserve"> </t>
  </si>
  <si>
    <t>Current Input Pressure (From Return Sheet)</t>
  </si>
  <si>
    <t>Pressure (error handling)</t>
  </si>
  <si>
    <t>Offset vs Battery Voltage (sec)</t>
  </si>
  <si>
    <t>INJECTOR DYNAMICS</t>
  </si>
  <si>
    <t>Added stoich calculator - JK</t>
  </si>
  <si>
    <t>Rescaled normalizers from 20 to 70 psi to cover all applications - JK</t>
  </si>
  <si>
    <t>Added return style fuel system calculator - JK</t>
  </si>
  <si>
    <t>Updated notes to reflect changes - PY</t>
  </si>
  <si>
    <t>Verbiage update - JK</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</si>
</sst>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0.0%"/>
    <numFmt numFmtId="168" formatCode="0.00000"/>
    <numFmt numFmtId="169" formatCode="0.0000000000"/>
    <numFmt numFmtId="170" formatCode="0.000000"/>
    <numFmt numFmtId="171" formatCode="0.0000000"/>
    <numFmt numFmtId="172" formatCode="0.000000E+00"/>
    <numFmt numFmtId="173" formatCode="0.00000E+00"/>
    <numFmt numFmtId="174" formatCode="0.0000E+00"/>
    <numFmt numFmtId="175" formatCode="0.000E+00"/>
    <numFmt numFmtId="176" formatCode="0.0E+00"/>
    <numFmt numFmtId="177" formatCode="0E+00"/>
  </numFmts>
  <fonts count="7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Trebuchet MS"/>
      <family val="2"/>
    </font>
    <font>
      <b/>
      <sz val="10"/>
      <color indexed="9"/>
      <name val="Trebuchet MS"/>
      <family val="2"/>
    </font>
    <font>
      <sz val="8"/>
      <name val="Arial"/>
      <family val="2"/>
    </font>
    <font>
      <b/>
      <sz val="10"/>
      <name val="Times New Roman"/>
      <family val="1"/>
    </font>
    <font>
      <sz val="10"/>
      <name val="Times New Roman"/>
      <family val="1"/>
    </font>
    <font>
      <sz val="8"/>
      <color indexed="9"/>
      <name val="Trebuchet MS"/>
      <family val="2"/>
    </font>
    <font>
      <b/>
      <sz val="10"/>
      <name val="Arial"/>
      <family val="2"/>
    </font>
    <font>
      <b/>
      <sz val="10"/>
      <color indexed="10"/>
      <name val="Trebuchet MS"/>
      <family val="2"/>
    </font>
    <font>
      <b/>
      <sz val="11"/>
      <color indexed="10"/>
      <name val="Times New Roman"/>
      <family val="1"/>
    </font>
    <font>
      <b/>
      <sz val="10"/>
      <color indexed="12"/>
      <name val="Times New Roman"/>
      <family val="1"/>
    </font>
    <font>
      <b/>
      <sz val="10"/>
      <color indexed="10"/>
      <name val="Times New Roman"/>
      <family val="1"/>
    </font>
    <font>
      <b/>
      <sz val="11"/>
      <color indexed="12"/>
      <name val="Times New Roman"/>
      <family val="1"/>
    </font>
    <font>
      <b/>
      <sz val="10"/>
      <color indexed="52"/>
      <name val="Trebuchet MS"/>
      <family val="2"/>
    </font>
    <font>
      <sz val="10"/>
      <color indexed="22"/>
      <name val="Trebuchet MS"/>
      <family val="2"/>
    </font>
    <font>
      <b/>
      <sz val="10"/>
      <color indexed="22"/>
      <name val="Trebuchet MS"/>
      <family val="2"/>
    </font>
    <font>
      <sz val="10"/>
      <color indexed="22"/>
      <name val="Arial"/>
      <family val="2"/>
    </font>
    <font>
      <sz val="8"/>
      <color indexed="22"/>
      <name val="Trebuchet MS"/>
      <family val="2"/>
    </font>
    <font>
      <b/>
      <sz val="10"/>
      <color indexed="9"/>
      <name val="Arial"/>
      <family val="2"/>
    </font>
    <font>
      <sz val="10"/>
      <color indexed="9"/>
      <name val="Arial"/>
      <family val="2"/>
    </font>
    <font>
      <b/>
      <i/>
      <sz val="32"/>
      <color indexed="9"/>
      <name val="Eras Demi ITC"/>
      <family val="2"/>
    </font>
    <font>
      <sz val="11"/>
      <color indexed="9"/>
      <name val="Eras Demi ITC"/>
      <family val="2"/>
    </font>
    <font>
      <sz val="14"/>
      <color indexed="8"/>
      <name val="Calibri"/>
      <family val="2"/>
    </font>
    <font>
      <b/>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rebuchet MS"/>
      <family val="2"/>
    </font>
    <font>
      <b/>
      <sz val="11"/>
      <color rgb="FFFF0000"/>
      <name val="Times New Roman"/>
      <family val="1"/>
    </font>
    <font>
      <b/>
      <sz val="10"/>
      <color rgb="FF0000FF"/>
      <name val="Times New Roman"/>
      <family val="1"/>
    </font>
    <font>
      <b/>
      <sz val="10"/>
      <color rgb="FFFF0000"/>
      <name val="Times New Roman"/>
      <family val="1"/>
    </font>
    <font>
      <b/>
      <sz val="11"/>
      <color rgb="FF0000FF"/>
      <name val="Times New Roman"/>
      <family val="1"/>
    </font>
    <font>
      <b/>
      <sz val="10"/>
      <color rgb="FFE58A21"/>
      <name val="Trebuchet MS"/>
      <family val="2"/>
    </font>
    <font>
      <sz val="10"/>
      <color rgb="FFBBBBBB"/>
      <name val="Trebuchet MS"/>
      <family val="2"/>
    </font>
    <font>
      <sz val="10"/>
      <color rgb="FFC4C4C4"/>
      <name val="Trebuchet MS"/>
      <family val="2"/>
    </font>
    <font>
      <b/>
      <sz val="10"/>
      <color rgb="FFCBCBCB"/>
      <name val="Trebuchet MS"/>
      <family val="2"/>
    </font>
    <font>
      <sz val="10"/>
      <color rgb="FFCBCBCB"/>
      <name val="Trebuchet MS"/>
      <family val="2"/>
    </font>
    <font>
      <sz val="10"/>
      <color rgb="FFCBCBCB"/>
      <name val="Arial"/>
      <family val="2"/>
    </font>
    <font>
      <sz val="8"/>
      <color rgb="FFCBCBCB"/>
      <name val="Trebuchet MS"/>
      <family val="2"/>
    </font>
    <font>
      <sz val="10"/>
      <color theme="0"/>
      <name val="Arial"/>
      <family val="2"/>
    </font>
    <font>
      <b/>
      <sz val="10"/>
      <color theme="0"/>
      <name val="Arial"/>
      <family val="2"/>
    </font>
  </fonts>
  <fills count="5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8"/>
        <bgColor indexed="64"/>
      </patternFill>
    </fill>
    <fill>
      <patternFill patternType="solid">
        <fgColor theme="1"/>
        <bgColor indexed="64"/>
      </patternFill>
    </fill>
    <fill>
      <patternFill patternType="solid">
        <fgColor theme="0"/>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color rgb="FF1C7EC2"/>
      </left>
      <right style="thin">
        <color rgb="FF1C7EC2"/>
      </right>
      <top style="thin">
        <color rgb="FF1C7EC2"/>
      </top>
      <bottom style="thin">
        <color rgb="FF1C7EC2"/>
      </bottom>
    </border>
    <border>
      <left style="thin">
        <color rgb="FF1C7EC2"/>
      </left>
      <right style="thin">
        <color rgb="FF1C7EC2"/>
      </right>
      <top style="thin">
        <color rgb="FF1C7EC2"/>
      </top>
      <bottom>
        <color indexed="63"/>
      </bottom>
    </border>
    <border>
      <left style="thin">
        <color rgb="FF1C7EC2"/>
      </left>
      <right style="thin">
        <color rgb="FF1C7EC2"/>
      </right>
      <top>
        <color indexed="63"/>
      </top>
      <bottom>
        <color indexed="63"/>
      </bottom>
    </border>
    <border>
      <left style="thin">
        <color rgb="FF1C7EC2"/>
      </left>
      <right style="thin">
        <color rgb="FF1C7EC2"/>
      </right>
      <top>
        <color indexed="63"/>
      </top>
      <bottom style="thin">
        <color rgb="FF1C7EC2"/>
      </bottom>
    </border>
  </borders>
  <cellStyleXfs count="1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43"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3"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3"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3"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3"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3"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3"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2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3"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44" fillId="2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44" fillId="2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4"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4"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4"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4"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44"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44"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44" fillId="3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4" fillId="4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4"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44" fillId="4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45" fillId="44" borderId="0" applyNumberFormat="0" applyBorder="0" applyAlignment="0" applyProtection="0"/>
    <xf numFmtId="0" fontId="4" fillId="45" borderId="1" applyNumberFormat="0" applyAlignment="0" applyProtection="0"/>
    <xf numFmtId="0" fontId="4" fillId="45" borderId="1" applyNumberFormat="0" applyAlignment="0" applyProtection="0"/>
    <xf numFmtId="0" fontId="4" fillId="45" borderId="1" applyNumberFormat="0" applyAlignment="0" applyProtection="0"/>
    <xf numFmtId="0" fontId="46" fillId="46" borderId="2" applyNumberFormat="0" applyAlignment="0" applyProtection="0"/>
    <xf numFmtId="0" fontId="5" fillId="47" borderId="3" applyNumberFormat="0" applyAlignment="0" applyProtection="0"/>
    <xf numFmtId="0" fontId="5" fillId="47" borderId="3" applyNumberFormat="0" applyAlignment="0" applyProtection="0"/>
    <xf numFmtId="0" fontId="5" fillId="47" borderId="3" applyNumberFormat="0" applyAlignment="0" applyProtection="0"/>
    <xf numFmtId="0" fontId="47"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9" fillId="49" borderId="0" applyNumberFormat="0" applyBorder="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50" fillId="0" borderId="6"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51" fillId="0" borderId="8"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52" fillId="0" borderId="10"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2" fillId="0" borderId="0" applyNumberFormat="0" applyFill="0" applyBorder="0" applyAlignment="0" applyProtection="0"/>
    <xf numFmtId="0" fontId="12" fillId="0" borderId="0" applyNumberFormat="0" applyFill="0" applyBorder="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53" fillId="50" borderId="2" applyNumberFormat="0" applyAlignment="0" applyProtection="0"/>
    <xf numFmtId="0" fontId="14" fillId="0" borderId="11" applyNumberFormat="0" applyFill="0" applyAlignment="0" applyProtection="0"/>
    <xf numFmtId="0" fontId="14" fillId="0" borderId="11" applyNumberFormat="0" applyFill="0" applyAlignment="0" applyProtection="0"/>
    <xf numFmtId="0" fontId="14" fillId="0" borderId="11" applyNumberFormat="0" applyFill="0" applyAlignment="0" applyProtection="0"/>
    <xf numFmtId="0" fontId="54" fillId="0" borderId="12" applyNumberFormat="0" applyFill="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55" fillId="52" borderId="0" applyNumberFormat="0" applyBorder="0" applyAlignment="0" applyProtection="0"/>
    <xf numFmtId="0" fontId="0" fillId="0" borderId="0">
      <alignment/>
      <protection/>
    </xf>
    <xf numFmtId="0" fontId="0"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43" fillId="54" borderId="14" applyNumberFormat="0" applyFont="0" applyAlignment="0" applyProtection="0"/>
    <xf numFmtId="0" fontId="16" fillId="45" borderId="15" applyNumberFormat="0" applyAlignment="0" applyProtection="0"/>
    <xf numFmtId="0" fontId="16" fillId="45" borderId="15" applyNumberFormat="0" applyAlignment="0" applyProtection="0"/>
    <xf numFmtId="0" fontId="16" fillId="45" borderId="15" applyNumberFormat="0" applyAlignment="0" applyProtection="0"/>
    <xf numFmtId="0" fontId="56"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7" fillId="0" borderId="0" applyNumberFormat="0" applyFill="0" applyBorder="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58" fillId="0" borderId="18"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9" fillId="0" borderId="0" applyNumberFormat="0" applyFill="0" applyBorder="0" applyAlignment="0" applyProtection="0"/>
  </cellStyleXfs>
  <cellXfs count="177">
    <xf numFmtId="0" fontId="0" fillId="0" borderId="0" xfId="0" applyAlignment="1">
      <alignment/>
    </xf>
    <xf numFmtId="0" fontId="20" fillId="55" borderId="0" xfId="0" applyFont="1" applyFill="1" applyAlignment="1">
      <alignment/>
    </xf>
    <xf numFmtId="0" fontId="21" fillId="55" borderId="0" xfId="0" applyFont="1" applyFill="1" applyAlignment="1">
      <alignment horizontal="left" vertical="center"/>
    </xf>
    <xf numFmtId="1" fontId="20" fillId="55" borderId="0" xfId="0" applyNumberFormat="1" applyFont="1" applyFill="1" applyBorder="1" applyAlignment="1">
      <alignment horizontal="center" vertical="center"/>
    </xf>
    <xf numFmtId="165" fontId="20" fillId="55" borderId="0" xfId="0" applyNumberFormat="1" applyFont="1" applyFill="1" applyBorder="1" applyAlignment="1">
      <alignment horizontal="center" vertical="center"/>
    </xf>
    <xf numFmtId="170" fontId="20" fillId="55" borderId="0" xfId="0" applyNumberFormat="1" applyFont="1" applyFill="1" applyBorder="1" applyAlignment="1">
      <alignment horizontal="center" vertical="center"/>
    </xf>
    <xf numFmtId="0" fontId="24" fillId="0" borderId="0" xfId="0" applyFont="1" applyAlignment="1">
      <alignment/>
    </xf>
    <xf numFmtId="1" fontId="24" fillId="0" borderId="0" xfId="0" applyNumberFormat="1" applyFont="1" applyFill="1" applyBorder="1" applyAlignment="1">
      <alignment horizontal="center" vertical="center"/>
    </xf>
    <xf numFmtId="0" fontId="25" fillId="55" borderId="0" xfId="0" applyFont="1" applyFill="1" applyAlignment="1">
      <alignment horizontal="left" vertical="center"/>
    </xf>
    <xf numFmtId="0" fontId="24" fillId="0" borderId="0" xfId="0" applyFont="1" applyBorder="1" applyAlignment="1">
      <alignment/>
    </xf>
    <xf numFmtId="0" fontId="23" fillId="0" borderId="0" xfId="0" applyFont="1" applyFill="1" applyBorder="1" applyAlignment="1">
      <alignment horizontal="left" vertical="center"/>
    </xf>
    <xf numFmtId="0" fontId="24" fillId="0" borderId="0" xfId="0" applyFont="1" applyFill="1" applyBorder="1" applyAlignment="1">
      <alignment/>
    </xf>
    <xf numFmtId="164" fontId="24" fillId="0" borderId="0" xfId="0" applyNumberFormat="1" applyFont="1" applyFill="1" applyBorder="1" applyAlignment="1">
      <alignment horizontal="center" vertical="center"/>
    </xf>
    <xf numFmtId="0" fontId="23" fillId="0" borderId="0" xfId="0" applyFont="1" applyFill="1" applyBorder="1" applyAlignment="1">
      <alignment/>
    </xf>
    <xf numFmtId="0" fontId="20" fillId="55" borderId="0" xfId="0" applyFont="1" applyFill="1" applyBorder="1" applyAlignment="1">
      <alignment/>
    </xf>
    <xf numFmtId="0" fontId="21" fillId="55" borderId="0" xfId="0" applyFont="1" applyFill="1" applyBorder="1" applyAlignment="1">
      <alignment horizontal="left" vertical="center"/>
    </xf>
    <xf numFmtId="9" fontId="60" fillId="56" borderId="0" xfId="179" applyFont="1" applyFill="1" applyBorder="1" applyAlignment="1">
      <alignment horizontal="center" vertical="center"/>
    </xf>
    <xf numFmtId="0" fontId="25" fillId="55" borderId="0" xfId="0" applyFont="1" applyFill="1" applyBorder="1" applyAlignment="1">
      <alignment horizontal="left" vertical="center"/>
    </xf>
    <xf numFmtId="0" fontId="21" fillId="55" borderId="0" xfId="0" applyFont="1" applyFill="1" applyBorder="1" applyAlignment="1">
      <alignment horizontal="center" vertical="center"/>
    </xf>
    <xf numFmtId="164" fontId="20" fillId="55" borderId="0" xfId="0" applyNumberFormat="1" applyFont="1" applyFill="1" applyBorder="1" applyAlignment="1">
      <alignment horizontal="center" vertical="center"/>
    </xf>
    <xf numFmtId="2" fontId="20" fillId="55" borderId="0" xfId="0" applyNumberFormat="1" applyFont="1" applyFill="1" applyBorder="1" applyAlignment="1">
      <alignment horizontal="center" vertical="center"/>
    </xf>
    <xf numFmtId="0" fontId="21" fillId="55" borderId="0" xfId="0" applyFont="1" applyFill="1" applyBorder="1" applyAlignment="1">
      <alignment/>
    </xf>
    <xf numFmtId="0" fontId="24" fillId="0" borderId="19" xfId="0" applyFont="1" applyBorder="1" applyAlignment="1" applyProtection="1">
      <alignment/>
      <protection hidden="1"/>
    </xf>
    <xf numFmtId="167" fontId="24" fillId="0" borderId="20" xfId="179" applyNumberFormat="1" applyFont="1" applyBorder="1" applyAlignment="1" applyProtection="1">
      <alignment/>
      <protection hidden="1"/>
    </xf>
    <xf numFmtId="0" fontId="24" fillId="0" borderId="0" xfId="0" applyFont="1" applyAlignment="1" applyProtection="1">
      <alignment/>
      <protection hidden="1"/>
    </xf>
    <xf numFmtId="0" fontId="24" fillId="0" borderId="21" xfId="0" applyFont="1" applyBorder="1" applyAlignment="1" applyProtection="1">
      <alignment/>
      <protection hidden="1"/>
    </xf>
    <xf numFmtId="0" fontId="24" fillId="0" borderId="22" xfId="0" applyFont="1" applyBorder="1" applyAlignment="1" applyProtection="1">
      <alignment/>
      <protection hidden="1"/>
    </xf>
    <xf numFmtId="0" fontId="24" fillId="0" borderId="0" xfId="0" applyFont="1" applyBorder="1" applyAlignment="1" applyProtection="1">
      <alignment/>
      <protection hidden="1"/>
    </xf>
    <xf numFmtId="0" fontId="61" fillId="0" borderId="19" xfId="0" applyFont="1" applyFill="1" applyBorder="1" applyAlignment="1" applyProtection="1">
      <alignment horizontal="left" vertical="center"/>
      <protection hidden="1"/>
    </xf>
    <xf numFmtId="0" fontId="23" fillId="0" borderId="23" xfId="0" applyFont="1" applyFill="1" applyBorder="1" applyAlignment="1" applyProtection="1">
      <alignment horizontal="left" vertical="center"/>
      <protection hidden="1"/>
    </xf>
    <xf numFmtId="0" fontId="23" fillId="0" borderId="23" xfId="0" applyFont="1" applyFill="1" applyBorder="1" applyAlignment="1" applyProtection="1">
      <alignment horizontal="center" vertical="center"/>
      <protection hidden="1"/>
    </xf>
    <xf numFmtId="0" fontId="24" fillId="0" borderId="23" xfId="0" applyFont="1" applyBorder="1" applyAlignment="1" applyProtection="1">
      <alignment/>
      <protection hidden="1"/>
    </xf>
    <xf numFmtId="0" fontId="23" fillId="0" borderId="23" xfId="0" applyFont="1" applyBorder="1" applyAlignment="1" applyProtection="1">
      <alignment/>
      <protection hidden="1"/>
    </xf>
    <xf numFmtId="0" fontId="23" fillId="0" borderId="24" xfId="0" applyFont="1" applyBorder="1" applyAlignment="1" applyProtection="1">
      <alignment horizontal="center"/>
      <protection hidden="1"/>
    </xf>
    <xf numFmtId="0" fontId="62" fillId="0" borderId="20" xfId="0" applyFont="1" applyFill="1" applyBorder="1" applyAlignment="1" applyProtection="1">
      <alignment horizontal="center" vertical="center"/>
      <protection hidden="1"/>
    </xf>
    <xf numFmtId="0" fontId="23" fillId="0" borderId="0" xfId="0" applyFont="1" applyFill="1" applyBorder="1" applyAlignment="1" applyProtection="1">
      <alignment horizontal="left" vertical="center"/>
      <protection hidden="1"/>
    </xf>
    <xf numFmtId="0" fontId="23" fillId="0" borderId="0" xfId="0" applyFont="1" applyFill="1" applyBorder="1" applyAlignment="1" applyProtection="1">
      <alignment horizontal="center" vertical="center"/>
      <protection hidden="1"/>
    </xf>
    <xf numFmtId="0" fontId="24" fillId="0" borderId="0" xfId="0" applyFont="1" applyFill="1" applyBorder="1" applyAlignment="1" applyProtection="1">
      <alignment/>
      <protection hidden="1"/>
    </xf>
    <xf numFmtId="0" fontId="23" fillId="0" borderId="25" xfId="0" applyFont="1" applyFill="1" applyBorder="1" applyAlignment="1" applyProtection="1">
      <alignment horizontal="left" vertical="center"/>
      <protection hidden="1"/>
    </xf>
    <xf numFmtId="170" fontId="24" fillId="0" borderId="26" xfId="0" applyNumberFormat="1" applyFont="1" applyFill="1" applyBorder="1" applyAlignment="1" applyProtection="1">
      <alignment horizontal="center" vertical="center"/>
      <protection hidden="1"/>
    </xf>
    <xf numFmtId="0" fontId="24" fillId="0" borderId="26" xfId="0" applyFont="1" applyBorder="1" applyAlignment="1" applyProtection="1">
      <alignment horizontal="center"/>
      <protection hidden="1"/>
    </xf>
    <xf numFmtId="165" fontId="24" fillId="0" borderId="26" xfId="0" applyNumberFormat="1" applyFont="1" applyBorder="1" applyAlignment="1" applyProtection="1">
      <alignment horizontal="center"/>
      <protection hidden="1"/>
    </xf>
    <xf numFmtId="170" fontId="24" fillId="0" borderId="19" xfId="0" applyNumberFormat="1" applyFont="1" applyBorder="1" applyAlignment="1" applyProtection="1">
      <alignment horizontal="center"/>
      <protection hidden="1"/>
    </xf>
    <xf numFmtId="170" fontId="24" fillId="0" borderId="26" xfId="0" applyNumberFormat="1" applyFont="1" applyBorder="1" applyAlignment="1" applyProtection="1">
      <alignment horizontal="center"/>
      <protection hidden="1"/>
    </xf>
    <xf numFmtId="164" fontId="24" fillId="0" borderId="26" xfId="0" applyNumberFormat="1" applyFont="1" applyFill="1" applyBorder="1" applyAlignment="1" applyProtection="1">
      <alignment horizontal="center" vertical="center"/>
      <protection hidden="1"/>
    </xf>
    <xf numFmtId="165" fontId="24" fillId="0" borderId="20" xfId="0" applyNumberFormat="1" applyFont="1" applyFill="1" applyBorder="1" applyAlignment="1" applyProtection="1">
      <alignment horizontal="center" vertical="center"/>
      <protection hidden="1"/>
    </xf>
    <xf numFmtId="170" fontId="24" fillId="0" borderId="27" xfId="0" applyNumberFormat="1" applyFont="1" applyFill="1" applyBorder="1" applyAlignment="1" applyProtection="1">
      <alignment horizontal="center" vertical="center"/>
      <protection hidden="1"/>
    </xf>
    <xf numFmtId="0" fontId="24" fillId="0" borderId="27" xfId="0" applyFont="1" applyBorder="1" applyAlignment="1" applyProtection="1">
      <alignment horizontal="center"/>
      <protection hidden="1"/>
    </xf>
    <xf numFmtId="165" fontId="24" fillId="0" borderId="27" xfId="0" applyNumberFormat="1" applyFont="1" applyBorder="1" applyAlignment="1" applyProtection="1">
      <alignment horizontal="center"/>
      <protection hidden="1"/>
    </xf>
    <xf numFmtId="170" fontId="24" fillId="0" borderId="25" xfId="0" applyNumberFormat="1" applyFont="1" applyBorder="1" applyAlignment="1" applyProtection="1">
      <alignment horizontal="center"/>
      <protection hidden="1"/>
    </xf>
    <xf numFmtId="170" fontId="24" fillId="0" borderId="27" xfId="0" applyNumberFormat="1" applyFont="1" applyBorder="1" applyAlignment="1" applyProtection="1">
      <alignment horizontal="center"/>
      <protection hidden="1"/>
    </xf>
    <xf numFmtId="164" fontId="24" fillId="0" borderId="27" xfId="0" applyNumberFormat="1" applyFont="1" applyFill="1" applyBorder="1" applyAlignment="1" applyProtection="1">
      <alignment horizontal="center" vertical="center"/>
      <protection hidden="1"/>
    </xf>
    <xf numFmtId="165" fontId="24" fillId="0" borderId="28" xfId="0" applyNumberFormat="1" applyFont="1" applyFill="1" applyBorder="1" applyAlignment="1" applyProtection="1">
      <alignment horizontal="center" vertical="center"/>
      <protection hidden="1"/>
    </xf>
    <xf numFmtId="0" fontId="24" fillId="0" borderId="29" xfId="0" applyFont="1" applyBorder="1" applyAlignment="1" applyProtection="1">
      <alignment horizontal="center"/>
      <protection hidden="1"/>
    </xf>
    <xf numFmtId="165" fontId="24" fillId="0" borderId="29" xfId="0" applyNumberFormat="1" applyFont="1" applyBorder="1" applyAlignment="1" applyProtection="1">
      <alignment horizontal="center"/>
      <protection hidden="1"/>
    </xf>
    <xf numFmtId="170" fontId="24" fillId="0" borderId="21" xfId="0" applyNumberFormat="1" applyFont="1" applyBorder="1" applyAlignment="1" applyProtection="1">
      <alignment horizontal="center"/>
      <protection hidden="1"/>
    </xf>
    <xf numFmtId="170" fontId="24" fillId="0" borderId="29" xfId="0" applyNumberFormat="1" applyFont="1" applyBorder="1" applyAlignment="1" applyProtection="1">
      <alignment horizontal="center"/>
      <protection hidden="1"/>
    </xf>
    <xf numFmtId="0" fontId="23" fillId="0" borderId="21" xfId="0" applyFont="1" applyFill="1" applyBorder="1" applyAlignment="1" applyProtection="1">
      <alignment horizontal="left" vertical="center"/>
      <protection hidden="1"/>
    </xf>
    <xf numFmtId="0" fontId="23" fillId="0" borderId="30" xfId="0" applyFont="1" applyFill="1" applyBorder="1" applyAlignment="1" applyProtection="1">
      <alignment horizontal="left" vertical="center"/>
      <protection hidden="1"/>
    </xf>
    <xf numFmtId="170" fontId="24" fillId="0" borderId="29" xfId="0" applyNumberFormat="1" applyFont="1" applyFill="1" applyBorder="1" applyAlignment="1" applyProtection="1">
      <alignment horizontal="center" vertical="center"/>
      <protection hidden="1"/>
    </xf>
    <xf numFmtId="0" fontId="24" fillId="0" borderId="30" xfId="0" applyFont="1" applyBorder="1" applyAlignment="1" applyProtection="1">
      <alignment/>
      <protection hidden="1"/>
    </xf>
    <xf numFmtId="0" fontId="63" fillId="0" borderId="23" xfId="0" applyFont="1" applyFill="1" applyBorder="1" applyAlignment="1" applyProtection="1">
      <alignment horizontal="left" vertical="center"/>
      <protection hidden="1"/>
    </xf>
    <xf numFmtId="0" fontId="24" fillId="0" borderId="23" xfId="0" applyFont="1" applyFill="1" applyBorder="1" applyAlignment="1" applyProtection="1">
      <alignment/>
      <protection hidden="1"/>
    </xf>
    <xf numFmtId="0" fontId="24" fillId="0" borderId="20" xfId="0" applyFont="1" applyBorder="1" applyAlignment="1" applyProtection="1">
      <alignment/>
      <protection hidden="1"/>
    </xf>
    <xf numFmtId="164" fontId="24" fillId="0" borderId="29" xfId="0" applyNumberFormat="1" applyFont="1" applyFill="1" applyBorder="1" applyAlignment="1" applyProtection="1">
      <alignment horizontal="center" vertical="center"/>
      <protection hidden="1"/>
    </xf>
    <xf numFmtId="165" fontId="24" fillId="0" borderId="22" xfId="0" applyNumberFormat="1" applyFont="1" applyFill="1" applyBorder="1" applyAlignment="1" applyProtection="1">
      <alignment horizontal="center" vertical="center"/>
      <protection hidden="1"/>
    </xf>
    <xf numFmtId="0" fontId="24" fillId="0" borderId="25" xfId="0" applyFont="1" applyBorder="1" applyAlignment="1" applyProtection="1">
      <alignment/>
      <protection hidden="1"/>
    </xf>
    <xf numFmtId="2" fontId="24" fillId="0" borderId="19" xfId="0" applyNumberFormat="1" applyFont="1" applyFill="1" applyBorder="1" applyAlignment="1" applyProtection="1">
      <alignment horizontal="center" vertical="center"/>
      <protection hidden="1"/>
    </xf>
    <xf numFmtId="170" fontId="24" fillId="0" borderId="20" xfId="0" applyNumberFormat="1" applyFont="1" applyFill="1" applyBorder="1" applyAlignment="1" applyProtection="1">
      <alignment horizontal="center" vertical="center"/>
      <protection hidden="1"/>
    </xf>
    <xf numFmtId="164" fontId="24" fillId="0" borderId="19" xfId="0" applyNumberFormat="1" applyFont="1" applyFill="1" applyBorder="1" applyAlignment="1" applyProtection="1">
      <alignment horizontal="center" vertical="center"/>
      <protection hidden="1"/>
    </xf>
    <xf numFmtId="0" fontId="24" fillId="0" borderId="28" xfId="0" applyFont="1" applyBorder="1" applyAlignment="1" applyProtection="1">
      <alignment/>
      <protection hidden="1"/>
    </xf>
    <xf numFmtId="2" fontId="24" fillId="0" borderId="25" xfId="0" applyNumberFormat="1" applyFont="1" applyFill="1" applyBorder="1" applyAlignment="1" applyProtection="1">
      <alignment horizontal="center" vertical="center"/>
      <protection hidden="1"/>
    </xf>
    <xf numFmtId="170" fontId="24" fillId="0" borderId="28" xfId="0" applyNumberFormat="1" applyFont="1" applyFill="1" applyBorder="1" applyAlignment="1" applyProtection="1">
      <alignment horizontal="center" vertical="center"/>
      <protection hidden="1"/>
    </xf>
    <xf numFmtId="164" fontId="24" fillId="0" borderId="25" xfId="0" applyNumberFormat="1" applyFont="1" applyFill="1" applyBorder="1" applyAlignment="1" applyProtection="1">
      <alignment horizontal="center" vertical="center"/>
      <protection hidden="1"/>
    </xf>
    <xf numFmtId="164" fontId="24" fillId="0" borderId="21" xfId="0" applyNumberFormat="1" applyFont="1" applyFill="1" applyBorder="1" applyAlignment="1" applyProtection="1">
      <alignment horizontal="center" vertical="center"/>
      <protection hidden="1"/>
    </xf>
    <xf numFmtId="0" fontId="23" fillId="0" borderId="0" xfId="0" applyFont="1" applyFill="1" applyBorder="1" applyAlignment="1" applyProtection="1">
      <alignment/>
      <protection hidden="1"/>
    </xf>
    <xf numFmtId="165" fontId="24" fillId="0" borderId="31" xfId="0" applyNumberFormat="1" applyFont="1" applyFill="1" applyBorder="1" applyAlignment="1" applyProtection="1">
      <alignment horizontal="center"/>
      <protection hidden="1"/>
    </xf>
    <xf numFmtId="1" fontId="24" fillId="0" borderId="0" xfId="0" applyNumberFormat="1" applyFont="1" applyFill="1" applyBorder="1" applyAlignment="1" applyProtection="1">
      <alignment horizontal="center" vertical="center"/>
      <protection hidden="1"/>
    </xf>
    <xf numFmtId="2" fontId="24" fillId="0" borderId="21" xfId="0" applyNumberFormat="1" applyFont="1" applyFill="1" applyBorder="1" applyAlignment="1" applyProtection="1">
      <alignment horizontal="center" vertical="center"/>
      <protection hidden="1"/>
    </xf>
    <xf numFmtId="170" fontId="24" fillId="0" borderId="22" xfId="0" applyNumberFormat="1" applyFont="1" applyFill="1" applyBorder="1" applyAlignment="1" applyProtection="1">
      <alignment horizontal="center" vertical="center"/>
      <protection hidden="1"/>
    </xf>
    <xf numFmtId="0" fontId="24" fillId="0" borderId="30" xfId="0" applyFont="1" applyFill="1" applyBorder="1" applyAlignment="1" applyProtection="1">
      <alignment/>
      <protection hidden="1"/>
    </xf>
    <xf numFmtId="0" fontId="63" fillId="0" borderId="23" xfId="0" applyFont="1" applyBorder="1" applyAlignment="1" applyProtection="1">
      <alignment/>
      <protection hidden="1"/>
    </xf>
    <xf numFmtId="0" fontId="23" fillId="0" borderId="19" xfId="0" applyFont="1" applyBorder="1" applyAlignment="1" applyProtection="1">
      <alignment/>
      <protection hidden="1"/>
    </xf>
    <xf numFmtId="2" fontId="24" fillId="0" borderId="20" xfId="0" applyNumberFormat="1" applyFont="1" applyBorder="1" applyAlignment="1" applyProtection="1">
      <alignment/>
      <protection hidden="1"/>
    </xf>
    <xf numFmtId="165" fontId="24" fillId="0" borderId="0" xfId="0" applyNumberFormat="1" applyFont="1" applyFill="1" applyBorder="1" applyAlignment="1" applyProtection="1">
      <alignment horizontal="center" vertical="center"/>
      <protection hidden="1"/>
    </xf>
    <xf numFmtId="0" fontId="23" fillId="0" borderId="21" xfId="0" applyFont="1" applyBorder="1" applyAlignment="1" applyProtection="1">
      <alignment/>
      <protection hidden="1"/>
    </xf>
    <xf numFmtId="2" fontId="24" fillId="0" borderId="22" xfId="0" applyNumberFormat="1" applyFont="1" applyBorder="1" applyAlignment="1" applyProtection="1">
      <alignment/>
      <protection hidden="1"/>
    </xf>
    <xf numFmtId="0" fontId="64" fillId="0" borderId="0" xfId="0" applyFont="1" applyBorder="1" applyAlignment="1" applyProtection="1">
      <alignment horizontal="center" vertical="center"/>
      <protection hidden="1"/>
    </xf>
    <xf numFmtId="0" fontId="23" fillId="0" borderId="25" xfId="0" applyFont="1" applyBorder="1" applyAlignment="1" applyProtection="1">
      <alignment/>
      <protection hidden="1"/>
    </xf>
    <xf numFmtId="2" fontId="24" fillId="0" borderId="31" xfId="0" applyNumberFormat="1" applyFont="1" applyBorder="1" applyAlignment="1" applyProtection="1">
      <alignment horizontal="center"/>
      <protection hidden="1"/>
    </xf>
    <xf numFmtId="0" fontId="23" fillId="0" borderId="32" xfId="0" applyFont="1" applyBorder="1" applyAlignment="1" applyProtection="1">
      <alignment/>
      <protection hidden="1"/>
    </xf>
    <xf numFmtId="167" fontId="24" fillId="0" borderId="31" xfId="179" applyNumberFormat="1" applyFont="1" applyBorder="1" applyAlignment="1" applyProtection="1">
      <alignment/>
      <protection hidden="1"/>
    </xf>
    <xf numFmtId="0" fontId="24" fillId="0" borderId="33" xfId="0" applyFont="1" applyBorder="1" applyAlignment="1" applyProtection="1">
      <alignment/>
      <protection hidden="1"/>
    </xf>
    <xf numFmtId="0" fontId="64" fillId="0" borderId="0" xfId="0" applyFont="1" applyBorder="1" applyAlignment="1" applyProtection="1">
      <alignment horizontal="center"/>
      <protection hidden="1"/>
    </xf>
    <xf numFmtId="167" fontId="24" fillId="0" borderId="0" xfId="179" applyNumberFormat="1" applyFont="1" applyBorder="1" applyAlignment="1" applyProtection="1">
      <alignment/>
      <protection hidden="1"/>
    </xf>
    <xf numFmtId="166" fontId="24" fillId="0" borderId="0" xfId="0" applyNumberFormat="1" applyFont="1" applyBorder="1" applyAlignment="1" applyProtection="1">
      <alignment/>
      <protection hidden="1"/>
    </xf>
    <xf numFmtId="1" fontId="65" fillId="56" borderId="34" xfId="179" applyNumberFormat="1" applyFont="1" applyFill="1" applyBorder="1" applyAlignment="1" applyProtection="1">
      <alignment horizontal="center" vertical="center"/>
      <protection locked="0"/>
    </xf>
    <xf numFmtId="2" fontId="65" fillId="56" borderId="34" xfId="179" applyNumberFormat="1" applyFont="1" applyFill="1" applyBorder="1" applyAlignment="1" applyProtection="1">
      <alignment horizontal="center" vertical="center"/>
      <protection locked="0"/>
    </xf>
    <xf numFmtId="0" fontId="66" fillId="55" borderId="0" xfId="0" applyFont="1" applyFill="1" applyAlignment="1">
      <alignment/>
    </xf>
    <xf numFmtId="0" fontId="67" fillId="55" borderId="0" xfId="0" applyFont="1" applyFill="1" applyAlignment="1">
      <alignment/>
    </xf>
    <xf numFmtId="0" fontId="68" fillId="55" borderId="0" xfId="0" applyFont="1" applyFill="1" applyAlignment="1">
      <alignment horizontal="left" vertical="center"/>
    </xf>
    <xf numFmtId="0" fontId="69" fillId="55" borderId="0" xfId="0" applyFont="1" applyFill="1" applyAlignment="1">
      <alignment/>
    </xf>
    <xf numFmtId="0" fontId="68" fillId="55" borderId="0" xfId="0" applyFont="1" applyFill="1" applyAlignment="1">
      <alignment horizontal="center" vertical="center"/>
    </xf>
    <xf numFmtId="1" fontId="69" fillId="55" borderId="0" xfId="0" applyNumberFormat="1" applyFont="1" applyFill="1" applyBorder="1" applyAlignment="1">
      <alignment horizontal="center" vertical="center"/>
    </xf>
    <xf numFmtId="165" fontId="69" fillId="55" borderId="0" xfId="0" applyNumberFormat="1" applyFont="1" applyFill="1" applyBorder="1" applyAlignment="1">
      <alignment horizontal="center" vertical="center"/>
    </xf>
    <xf numFmtId="0" fontId="68" fillId="55" borderId="0" xfId="0" applyFont="1" applyFill="1" applyAlignment="1">
      <alignment/>
    </xf>
    <xf numFmtId="2" fontId="69" fillId="55" borderId="35" xfId="0" applyNumberFormat="1" applyFont="1" applyFill="1" applyBorder="1" applyAlignment="1">
      <alignment horizontal="center" vertical="center"/>
    </xf>
    <xf numFmtId="2" fontId="69" fillId="55" borderId="36" xfId="0" applyNumberFormat="1" applyFont="1" applyFill="1" applyBorder="1" applyAlignment="1">
      <alignment horizontal="center" vertical="center"/>
    </xf>
    <xf numFmtId="2" fontId="69" fillId="55" borderId="37" xfId="0" applyNumberFormat="1" applyFont="1" applyFill="1" applyBorder="1" applyAlignment="1">
      <alignment horizontal="center" vertical="center"/>
    </xf>
    <xf numFmtId="170" fontId="69" fillId="55" borderId="35" xfId="0" applyNumberFormat="1" applyFont="1" applyFill="1" applyBorder="1" applyAlignment="1">
      <alignment horizontal="center" vertical="center"/>
    </xf>
    <xf numFmtId="170" fontId="69" fillId="55" borderId="36" xfId="0" applyNumberFormat="1" applyFont="1" applyFill="1" applyBorder="1" applyAlignment="1">
      <alignment horizontal="center" vertical="center"/>
    </xf>
    <xf numFmtId="170" fontId="69" fillId="55" borderId="37" xfId="0" applyNumberFormat="1" applyFont="1" applyFill="1" applyBorder="1" applyAlignment="1">
      <alignment horizontal="center" vertical="center"/>
    </xf>
    <xf numFmtId="164" fontId="69" fillId="55" borderId="35" xfId="0" applyNumberFormat="1" applyFont="1" applyFill="1" applyBorder="1" applyAlignment="1">
      <alignment horizontal="center" vertical="center"/>
    </xf>
    <xf numFmtId="164" fontId="69" fillId="55" borderId="36" xfId="0" applyNumberFormat="1" applyFont="1" applyFill="1" applyBorder="1" applyAlignment="1">
      <alignment horizontal="center" vertical="center"/>
    </xf>
    <xf numFmtId="164" fontId="69" fillId="55" borderId="37" xfId="0" applyNumberFormat="1" applyFont="1" applyFill="1" applyBorder="1" applyAlignment="1">
      <alignment horizontal="center" vertical="center"/>
    </xf>
    <xf numFmtId="165" fontId="69" fillId="55" borderId="35" xfId="0" applyNumberFormat="1" applyFont="1" applyFill="1" applyBorder="1" applyAlignment="1">
      <alignment horizontal="center" vertical="center"/>
    </xf>
    <xf numFmtId="165" fontId="69" fillId="55" borderId="36" xfId="0" applyNumberFormat="1" applyFont="1" applyFill="1" applyBorder="1" applyAlignment="1">
      <alignment horizontal="center" vertical="center"/>
    </xf>
    <xf numFmtId="165" fontId="69" fillId="55" borderId="37" xfId="0" applyNumberFormat="1" applyFont="1" applyFill="1" applyBorder="1" applyAlignment="1">
      <alignment horizontal="center" vertical="center"/>
    </xf>
    <xf numFmtId="1" fontId="69" fillId="55" borderId="35" xfId="0" applyNumberFormat="1" applyFont="1" applyFill="1" applyBorder="1" applyAlignment="1">
      <alignment horizontal="center" vertical="center"/>
    </xf>
    <xf numFmtId="1" fontId="69" fillId="55" borderId="36" xfId="0" applyNumberFormat="1" applyFont="1" applyFill="1" applyBorder="1" applyAlignment="1">
      <alignment horizontal="center" vertical="center"/>
    </xf>
    <xf numFmtId="1" fontId="69" fillId="55" borderId="37" xfId="0" applyNumberFormat="1" applyFont="1" applyFill="1" applyBorder="1" applyAlignment="1">
      <alignment horizontal="center" vertical="center"/>
    </xf>
    <xf numFmtId="0" fontId="20" fillId="56" borderId="0" xfId="0" applyFont="1" applyFill="1" applyAlignment="1">
      <alignment/>
    </xf>
    <xf numFmtId="0" fontId="68" fillId="56" borderId="0" xfId="0" applyFont="1" applyFill="1" applyAlignment="1">
      <alignment horizontal="left" vertical="center"/>
    </xf>
    <xf numFmtId="0" fontId="69" fillId="56" borderId="0" xfId="0" applyFont="1" applyFill="1" applyAlignment="1">
      <alignment/>
    </xf>
    <xf numFmtId="0" fontId="69" fillId="56" borderId="0" xfId="0" applyFont="1" applyFill="1" applyAlignment="1">
      <alignment/>
    </xf>
    <xf numFmtId="0" fontId="70" fillId="56" borderId="0" xfId="0" applyFont="1" applyFill="1" applyAlignment="1">
      <alignment/>
    </xf>
    <xf numFmtId="0" fontId="71" fillId="56" borderId="0" xfId="0" applyFont="1" applyFill="1" applyAlignment="1">
      <alignment horizontal="left" vertical="center"/>
    </xf>
    <xf numFmtId="0" fontId="68" fillId="56" borderId="0" xfId="0" applyFont="1" applyFill="1" applyAlignment="1">
      <alignment horizontal="center" vertical="center"/>
    </xf>
    <xf numFmtId="170" fontId="69" fillId="56" borderId="35" xfId="0" applyNumberFormat="1" applyFont="1" applyFill="1" applyBorder="1" applyAlignment="1" applyProtection="1">
      <alignment horizontal="center" vertical="center"/>
      <protection hidden="1"/>
    </xf>
    <xf numFmtId="164" fontId="69" fillId="56" borderId="35" xfId="0" applyNumberFormat="1" applyFont="1" applyFill="1" applyBorder="1" applyAlignment="1">
      <alignment horizontal="center" vertical="center"/>
    </xf>
    <xf numFmtId="165" fontId="69" fillId="56" borderId="35" xfId="0" applyNumberFormat="1" applyFont="1" applyFill="1" applyBorder="1" applyAlignment="1">
      <alignment horizontal="center" vertical="center"/>
    </xf>
    <xf numFmtId="1" fontId="69" fillId="56" borderId="35" xfId="0" applyNumberFormat="1" applyFont="1" applyFill="1" applyBorder="1" applyAlignment="1">
      <alignment horizontal="center" vertical="center"/>
    </xf>
    <xf numFmtId="170" fontId="69" fillId="56" borderId="36" xfId="0" applyNumberFormat="1" applyFont="1" applyFill="1" applyBorder="1" applyAlignment="1" applyProtection="1">
      <alignment horizontal="center" vertical="center"/>
      <protection hidden="1"/>
    </xf>
    <xf numFmtId="164" fontId="69" fillId="56" borderId="36" xfId="0" applyNumberFormat="1" applyFont="1" applyFill="1" applyBorder="1" applyAlignment="1">
      <alignment horizontal="center" vertical="center"/>
    </xf>
    <xf numFmtId="165" fontId="69" fillId="56" borderId="36" xfId="0" applyNumberFormat="1" applyFont="1" applyFill="1" applyBorder="1" applyAlignment="1">
      <alignment horizontal="center" vertical="center"/>
    </xf>
    <xf numFmtId="1" fontId="69" fillId="56" borderId="36" xfId="0" applyNumberFormat="1" applyFont="1" applyFill="1" applyBorder="1" applyAlignment="1">
      <alignment horizontal="center" vertical="center"/>
    </xf>
    <xf numFmtId="1" fontId="69" fillId="56" borderId="37" xfId="0" applyNumberFormat="1" applyFont="1" applyFill="1" applyBorder="1" applyAlignment="1">
      <alignment horizontal="center" vertical="center"/>
    </xf>
    <xf numFmtId="164" fontId="69" fillId="56" borderId="37" xfId="0" applyNumberFormat="1" applyFont="1" applyFill="1" applyBorder="1" applyAlignment="1">
      <alignment horizontal="center" vertical="center"/>
    </xf>
    <xf numFmtId="165" fontId="69" fillId="56" borderId="37" xfId="0" applyNumberFormat="1" applyFont="1" applyFill="1" applyBorder="1" applyAlignment="1">
      <alignment horizontal="center" vertical="center"/>
    </xf>
    <xf numFmtId="1" fontId="69" fillId="56" borderId="0" xfId="0" applyNumberFormat="1" applyFont="1" applyFill="1" applyBorder="1" applyAlignment="1">
      <alignment horizontal="center" vertical="center"/>
    </xf>
    <xf numFmtId="165" fontId="69" fillId="56" borderId="0" xfId="0" applyNumberFormat="1" applyFont="1" applyFill="1" applyBorder="1" applyAlignment="1">
      <alignment horizontal="center" vertical="center"/>
    </xf>
    <xf numFmtId="2" fontId="69" fillId="56" borderId="35" xfId="0" applyNumberFormat="1" applyFont="1" applyFill="1" applyBorder="1" applyAlignment="1">
      <alignment horizontal="center" vertical="center"/>
    </xf>
    <xf numFmtId="2" fontId="69" fillId="56" borderId="36" xfId="0" applyNumberFormat="1" applyFont="1" applyFill="1" applyBorder="1" applyAlignment="1">
      <alignment horizontal="center" vertical="center"/>
    </xf>
    <xf numFmtId="0" fontId="68" fillId="56" borderId="0" xfId="0" applyFont="1" applyFill="1" applyAlignment="1">
      <alignment/>
    </xf>
    <xf numFmtId="2" fontId="69" fillId="56" borderId="37" xfId="0" applyNumberFormat="1" applyFont="1" applyFill="1" applyBorder="1" applyAlignment="1">
      <alignment horizontal="center" vertical="center"/>
    </xf>
    <xf numFmtId="170" fontId="69" fillId="56" borderId="37" xfId="0" applyNumberFormat="1" applyFont="1" applyFill="1" applyBorder="1" applyAlignment="1" applyProtection="1">
      <alignment horizontal="center" vertical="center"/>
      <protection hidden="1"/>
    </xf>
    <xf numFmtId="1" fontId="24" fillId="0" borderId="26" xfId="179" applyNumberFormat="1" applyFont="1" applyBorder="1" applyAlignment="1" applyProtection="1">
      <alignment/>
      <protection hidden="1"/>
    </xf>
    <xf numFmtId="1" fontId="24" fillId="0" borderId="29" xfId="179" applyNumberFormat="1" applyFont="1" applyBorder="1" applyAlignment="1" applyProtection="1">
      <alignment/>
      <protection hidden="1"/>
    </xf>
    <xf numFmtId="2" fontId="69" fillId="56" borderId="34" xfId="0" applyNumberFormat="1" applyFont="1" applyFill="1" applyBorder="1" applyAlignment="1" applyProtection="1">
      <alignment horizontal="center" vertical="center"/>
      <protection hidden="1"/>
    </xf>
    <xf numFmtId="2" fontId="69" fillId="55" borderId="34" xfId="0" applyNumberFormat="1" applyFont="1" applyFill="1" applyBorder="1" applyAlignment="1">
      <alignment horizontal="center" vertical="center"/>
    </xf>
    <xf numFmtId="0" fontId="24" fillId="0" borderId="31" xfId="0" applyFont="1" applyBorder="1" applyAlignment="1" applyProtection="1">
      <alignment/>
      <protection hidden="1"/>
    </xf>
    <xf numFmtId="0" fontId="23" fillId="0" borderId="24" xfId="165" applyFont="1" applyBorder="1" applyAlignment="1" applyProtection="1">
      <alignment horizontal="center"/>
      <protection hidden="1"/>
    </xf>
    <xf numFmtId="0" fontId="62" fillId="0" borderId="20" xfId="165" applyFont="1" applyFill="1" applyBorder="1" applyAlignment="1" applyProtection="1">
      <alignment horizontal="center" vertical="center"/>
      <protection hidden="1"/>
    </xf>
    <xf numFmtId="0" fontId="24" fillId="0" borderId="26" xfId="165" applyFont="1" applyBorder="1" applyAlignment="1" applyProtection="1">
      <alignment horizontal="center"/>
      <protection hidden="1"/>
    </xf>
    <xf numFmtId="0" fontId="24" fillId="0" borderId="27" xfId="165" applyFont="1" applyBorder="1" applyAlignment="1" applyProtection="1">
      <alignment horizontal="center"/>
      <protection hidden="1"/>
    </xf>
    <xf numFmtId="0" fontId="24" fillId="0" borderId="29" xfId="165" applyFont="1" applyBorder="1" applyAlignment="1" applyProtection="1">
      <alignment horizontal="center"/>
      <protection hidden="1"/>
    </xf>
    <xf numFmtId="0" fontId="0" fillId="0" borderId="0" xfId="165">
      <alignment/>
      <protection/>
    </xf>
    <xf numFmtId="0" fontId="24" fillId="0" borderId="0" xfId="165" applyFont="1" applyProtection="1">
      <alignment/>
      <protection hidden="1"/>
    </xf>
    <xf numFmtId="0" fontId="23" fillId="0" borderId="0" xfId="165" applyFont="1" applyProtection="1">
      <alignment/>
      <protection hidden="1"/>
    </xf>
    <xf numFmtId="0" fontId="72" fillId="57" borderId="0" xfId="0" applyFont="1" applyFill="1" applyAlignment="1">
      <alignment/>
    </xf>
    <xf numFmtId="0" fontId="0" fillId="57" borderId="0" xfId="0" applyFill="1" applyAlignment="1">
      <alignment/>
    </xf>
    <xf numFmtId="14" fontId="26" fillId="57" borderId="0" xfId="0" applyNumberFormat="1" applyFont="1" applyFill="1" applyAlignment="1">
      <alignment/>
    </xf>
    <xf numFmtId="0" fontId="0" fillId="57" borderId="19" xfId="0" applyFont="1" applyFill="1" applyBorder="1" applyAlignment="1">
      <alignment/>
    </xf>
    <xf numFmtId="0" fontId="0" fillId="57" borderId="23" xfId="0" applyFill="1" applyBorder="1" applyAlignment="1">
      <alignment/>
    </xf>
    <xf numFmtId="0" fontId="0" fillId="57" borderId="20" xfId="0" applyFill="1" applyBorder="1" applyAlignment="1">
      <alignment/>
    </xf>
    <xf numFmtId="0" fontId="0" fillId="57" borderId="25" xfId="0" applyFont="1" applyFill="1" applyBorder="1" applyAlignment="1">
      <alignment/>
    </xf>
    <xf numFmtId="0" fontId="0" fillId="57" borderId="0" xfId="0" applyFill="1" applyBorder="1" applyAlignment="1">
      <alignment/>
    </xf>
    <xf numFmtId="0" fontId="0" fillId="57" borderId="28" xfId="0" applyFill="1" applyBorder="1" applyAlignment="1">
      <alignment/>
    </xf>
    <xf numFmtId="0" fontId="0" fillId="57" borderId="21" xfId="0" applyFont="1" applyFill="1" applyBorder="1" applyAlignment="1">
      <alignment/>
    </xf>
    <xf numFmtId="0" fontId="0" fillId="57" borderId="30" xfId="0" applyFill="1" applyBorder="1" applyAlignment="1">
      <alignment/>
    </xf>
    <xf numFmtId="0" fontId="0" fillId="57" borderId="22" xfId="0" applyFill="1" applyBorder="1" applyAlignment="1">
      <alignment/>
    </xf>
    <xf numFmtId="0" fontId="21" fillId="55" borderId="0" xfId="0" applyFont="1" applyFill="1" applyAlignment="1">
      <alignment horizontal="center"/>
    </xf>
    <xf numFmtId="0" fontId="26" fillId="0" borderId="0" xfId="0" applyFont="1" applyAlignment="1">
      <alignment horizontal="center"/>
    </xf>
    <xf numFmtId="0" fontId="73" fillId="56" borderId="0" xfId="0" applyFont="1" applyFill="1" applyAlignment="1">
      <alignment horizontal="center"/>
    </xf>
    <xf numFmtId="0" fontId="0" fillId="57" borderId="32" xfId="0" applyFont="1" applyFill="1" applyBorder="1" applyAlignment="1">
      <alignment/>
    </xf>
    <xf numFmtId="0" fontId="0" fillId="57" borderId="24" xfId="0" applyFill="1" applyBorder="1" applyAlignment="1">
      <alignment/>
    </xf>
    <xf numFmtId="0" fontId="0" fillId="57" borderId="33" xfId="0" applyFill="1" applyBorder="1" applyAlignment="1">
      <alignment/>
    </xf>
  </cellXfs>
  <cellStyles count="179">
    <cellStyle name="Normal" xfId="0"/>
    <cellStyle name="20% - Accent1" xfId="15"/>
    <cellStyle name="20% - Accent1 2" xfId="16"/>
    <cellStyle name="20% - Accent1 3" xfId="17"/>
    <cellStyle name="20% - Accent1 4" xfId="18"/>
    <cellStyle name="20% - Accent2" xfId="19"/>
    <cellStyle name="20% - Accent2 2" xfId="20"/>
    <cellStyle name="20% - Accent2 3" xfId="21"/>
    <cellStyle name="20% - Accent2 4" xfId="22"/>
    <cellStyle name="20% - Accent3" xfId="23"/>
    <cellStyle name="20% - Accent3 2" xfId="24"/>
    <cellStyle name="20% - Accent3 3" xfId="25"/>
    <cellStyle name="20% - Accent3 4" xfId="26"/>
    <cellStyle name="20% - Accent4" xfId="27"/>
    <cellStyle name="20% - Accent4 2" xfId="28"/>
    <cellStyle name="20% - Accent4 3" xfId="29"/>
    <cellStyle name="20% - Accent4 4" xfId="30"/>
    <cellStyle name="20% - Accent5" xfId="31"/>
    <cellStyle name="20% - Accent5 2" xfId="32"/>
    <cellStyle name="20% - Accent5 3" xfId="33"/>
    <cellStyle name="20% - Accent5 4" xfId="34"/>
    <cellStyle name="20% - Accent6" xfId="35"/>
    <cellStyle name="20% - Accent6 2" xfId="36"/>
    <cellStyle name="20% - Accent6 3" xfId="37"/>
    <cellStyle name="20% - Accent6 4" xfId="38"/>
    <cellStyle name="40% - Accent1" xfId="39"/>
    <cellStyle name="40% - Accent1 2" xfId="40"/>
    <cellStyle name="40% - Accent1 3" xfId="41"/>
    <cellStyle name="40% - Accent1 4" xfId="42"/>
    <cellStyle name="40% - Accent2" xfId="43"/>
    <cellStyle name="40% - Accent2 2" xfId="44"/>
    <cellStyle name="40% - Accent2 3" xfId="45"/>
    <cellStyle name="40% - Accent2 4" xfId="46"/>
    <cellStyle name="40% - Accent3" xfId="47"/>
    <cellStyle name="40% - Accent3 2" xfId="48"/>
    <cellStyle name="40% - Accent3 3" xfId="49"/>
    <cellStyle name="40% - Accent3 4" xfId="50"/>
    <cellStyle name="40% - Accent4" xfId="51"/>
    <cellStyle name="40% - Accent4 2" xfId="52"/>
    <cellStyle name="40% - Accent4 3" xfId="53"/>
    <cellStyle name="40% - Accent4 4" xfId="54"/>
    <cellStyle name="40% - Accent5" xfId="55"/>
    <cellStyle name="40% - Accent5 2" xfId="56"/>
    <cellStyle name="40% - Accent5 3" xfId="57"/>
    <cellStyle name="40% - Accent5 4" xfId="58"/>
    <cellStyle name="40% - Accent6" xfId="59"/>
    <cellStyle name="40% - Accent6 2" xfId="60"/>
    <cellStyle name="40% - Accent6 3" xfId="61"/>
    <cellStyle name="40% - Accent6 4" xfId="62"/>
    <cellStyle name="60% - Accent1" xfId="63"/>
    <cellStyle name="60% - Accent1 2" xfId="64"/>
    <cellStyle name="60% - Accent1 3" xfId="65"/>
    <cellStyle name="60% - Accent1 4" xfId="66"/>
    <cellStyle name="60% - Accent2" xfId="67"/>
    <cellStyle name="60% - Accent2 2" xfId="68"/>
    <cellStyle name="60% - Accent2 3" xfId="69"/>
    <cellStyle name="60% - Accent2 4" xfId="70"/>
    <cellStyle name="60% - Accent3" xfId="71"/>
    <cellStyle name="60% - Accent3 2" xfId="72"/>
    <cellStyle name="60% - Accent3 3" xfId="73"/>
    <cellStyle name="60% - Accent3 4" xfId="74"/>
    <cellStyle name="60% - Accent4" xfId="75"/>
    <cellStyle name="60% - Accent4 2" xfId="76"/>
    <cellStyle name="60% - Accent4 3" xfId="77"/>
    <cellStyle name="60% - Accent4 4" xfId="78"/>
    <cellStyle name="60% - Accent5" xfId="79"/>
    <cellStyle name="60% - Accent5 2" xfId="80"/>
    <cellStyle name="60% - Accent5 3" xfId="81"/>
    <cellStyle name="60% - Accent5 4" xfId="82"/>
    <cellStyle name="60% - Accent6" xfId="83"/>
    <cellStyle name="60% - Accent6 2" xfId="84"/>
    <cellStyle name="60% - Accent6 3" xfId="85"/>
    <cellStyle name="60% - Accent6 4" xfId="86"/>
    <cellStyle name="Accent1" xfId="87"/>
    <cellStyle name="Accent1 2" xfId="88"/>
    <cellStyle name="Accent1 3" xfId="89"/>
    <cellStyle name="Accent1 4" xfId="90"/>
    <cellStyle name="Accent2" xfId="91"/>
    <cellStyle name="Accent2 2" xfId="92"/>
    <cellStyle name="Accent2 3" xfId="93"/>
    <cellStyle name="Accent2 4" xfId="94"/>
    <cellStyle name="Accent3" xfId="95"/>
    <cellStyle name="Accent3 2" xfId="96"/>
    <cellStyle name="Accent3 3" xfId="97"/>
    <cellStyle name="Accent3 4" xfId="98"/>
    <cellStyle name="Accent4" xfId="99"/>
    <cellStyle name="Accent4 2" xfId="100"/>
    <cellStyle name="Accent4 3" xfId="101"/>
    <cellStyle name="Accent4 4" xfId="102"/>
    <cellStyle name="Accent5" xfId="103"/>
    <cellStyle name="Accent5 2" xfId="104"/>
    <cellStyle name="Accent5 3" xfId="105"/>
    <cellStyle name="Accent5 4" xfId="106"/>
    <cellStyle name="Accent6" xfId="107"/>
    <cellStyle name="Accent6 2" xfId="108"/>
    <cellStyle name="Accent6 3" xfId="109"/>
    <cellStyle name="Accent6 4" xfId="110"/>
    <cellStyle name="Bad" xfId="111"/>
    <cellStyle name="Bad 2" xfId="112"/>
    <cellStyle name="Bad 3" xfId="113"/>
    <cellStyle name="Bad 4" xfId="114"/>
    <cellStyle name="Calculation" xfId="115"/>
    <cellStyle name="Calculation 2" xfId="116"/>
    <cellStyle name="Calculation 3" xfId="117"/>
    <cellStyle name="Calculation 4" xfId="118"/>
    <cellStyle name="Check Cell" xfId="119"/>
    <cellStyle name="Check Cell 2" xfId="120"/>
    <cellStyle name="Check Cell 3" xfId="121"/>
    <cellStyle name="Check Cell 4" xfId="122"/>
    <cellStyle name="Comma" xfId="123"/>
    <cellStyle name="Comma [0]" xfId="124"/>
    <cellStyle name="Currency" xfId="125"/>
    <cellStyle name="Currency [0]" xfId="126"/>
    <cellStyle name="Explanatory Text" xfId="127"/>
    <cellStyle name="Explanatory Text 2" xfId="128"/>
    <cellStyle name="Explanatory Text 3" xfId="129"/>
    <cellStyle name="Explanatory Text 4" xfId="130"/>
    <cellStyle name="Followed Hyperlink" xfId="131"/>
    <cellStyle name="Good" xfId="132"/>
    <cellStyle name="Good 2" xfId="133"/>
    <cellStyle name="Good 3" xfId="134"/>
    <cellStyle name="Good 4" xfId="135"/>
    <cellStyle name="Heading 1" xfId="136"/>
    <cellStyle name="Heading 1 2" xfId="137"/>
    <cellStyle name="Heading 1 3" xfId="138"/>
    <cellStyle name="Heading 1 4" xfId="139"/>
    <cellStyle name="Heading 2" xfId="140"/>
    <cellStyle name="Heading 2 2" xfId="141"/>
    <cellStyle name="Heading 2 3" xfId="142"/>
    <cellStyle name="Heading 2 4" xfId="143"/>
    <cellStyle name="Heading 3" xfId="144"/>
    <cellStyle name="Heading 3 2" xfId="145"/>
    <cellStyle name="Heading 3 3" xfId="146"/>
    <cellStyle name="Heading 3 4" xfId="147"/>
    <cellStyle name="Heading 4" xfId="148"/>
    <cellStyle name="Heading 4 2" xfId="149"/>
    <cellStyle name="Heading 4 3" xfId="150"/>
    <cellStyle name="Heading 4 4" xfId="151"/>
    <cellStyle name="Hyperlink" xfId="152"/>
    <cellStyle name="Input" xfId="153"/>
    <cellStyle name="Input 2" xfId="154"/>
    <cellStyle name="Input 3" xfId="155"/>
    <cellStyle name="Input 4" xfId="156"/>
    <cellStyle name="Linked Cell" xfId="157"/>
    <cellStyle name="Linked Cell 2" xfId="158"/>
    <cellStyle name="Linked Cell 3" xfId="159"/>
    <cellStyle name="Linked Cell 4" xfId="160"/>
    <cellStyle name="Neutral" xfId="161"/>
    <cellStyle name="Neutral 2" xfId="162"/>
    <cellStyle name="Neutral 3" xfId="163"/>
    <cellStyle name="Neutral 4" xfId="164"/>
    <cellStyle name="Normal 2" xfId="165"/>
    <cellStyle name="Normal 2 2" xfId="166"/>
    <cellStyle name="Normal 3" xfId="167"/>
    <cellStyle name="Normal 4" xfId="168"/>
    <cellStyle name="Normal 4 2" xfId="169"/>
    <cellStyle name="Normal 5" xfId="170"/>
    <cellStyle name="Note" xfId="171"/>
    <cellStyle name="Note 2" xfId="172"/>
    <cellStyle name="Note 3" xfId="173"/>
    <cellStyle name="Note 4" xfId="174"/>
    <cellStyle name="Output" xfId="175"/>
    <cellStyle name="Output 2" xfId="176"/>
    <cellStyle name="Output 3" xfId="177"/>
    <cellStyle name="Output 4" xfId="178"/>
    <cellStyle name="Percent" xfId="179"/>
    <cellStyle name="Percent 2" xfId="180"/>
    <cellStyle name="Title" xfId="181"/>
    <cellStyle name="Title 2" xfId="182"/>
    <cellStyle name="Title 3" xfId="183"/>
    <cellStyle name="Title 4" xfId="184"/>
    <cellStyle name="Total" xfId="185"/>
    <cellStyle name="Total 2" xfId="186"/>
    <cellStyle name="Total 3" xfId="187"/>
    <cellStyle name="Total 4" xfId="188"/>
    <cellStyle name="Warning Text" xfId="189"/>
    <cellStyle name="Warning Text 2" xfId="190"/>
    <cellStyle name="Warning Text 3" xfId="191"/>
    <cellStyle name="Warning Text 4" xfId="192"/>
  </cellStyles>
  <dxfs count="7">
    <dxf>
      <fill>
        <patternFill>
          <bgColor rgb="FFFF0000"/>
        </patternFill>
      </fill>
    </dxf>
    <dxf>
      <fill>
        <patternFill>
          <bgColor rgb="FFFF0000"/>
        </patternFill>
      </fill>
    </dxf>
    <dxf>
      <fill>
        <patternFill>
          <bgColor rgb="FFFF0000"/>
        </patternFill>
      </fill>
    </dxf>
    <dxf>
      <fill>
        <patternFill>
          <bgColor rgb="FFFF0000"/>
        </patternFill>
      </fill>
      <border>
        <left style="thin">
          <color rgb="FF1C7EC2"/>
        </left>
        <right style="thin">
          <color rgb="FF1C7EC2"/>
        </right>
        <top style="thin">
          <color rgb="FF1C7EC2"/>
        </top>
        <bottom style="thin">
          <color rgb="FF1C7EC2"/>
        </bottom>
      </border>
    </dxf>
    <dxf>
      <fill>
        <patternFill>
          <bgColor rgb="FFFF0000"/>
        </patternFill>
      </fill>
      <border>
        <left style="thin">
          <color rgb="FF1C7EC2"/>
        </left>
        <right style="thin">
          <color rgb="FF1C7EC2"/>
        </right>
        <top style="thin">
          <color rgb="FF1C7EC2"/>
        </top>
        <bottom style="thin">
          <color rgb="FF1C7EC2"/>
        </bottom>
      </border>
    </dxf>
    <dxf>
      <fill>
        <patternFill>
          <bgColor rgb="FFFF0000"/>
        </patternFill>
      </fill>
      <border>
        <left style="thin">
          <color rgb="FF1C7EC2"/>
        </left>
        <right style="thin">
          <color rgb="FF1C7EC2"/>
        </right>
        <top style="thin">
          <color rgb="FF1C7EC2"/>
        </top>
        <bottom style="thin">
          <color rgb="FF1C7EC2"/>
        </bottom>
      </border>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33</xdr:col>
      <xdr:colOff>0</xdr:colOff>
      <xdr:row>10</xdr:row>
      <xdr:rowOff>123825</xdr:rowOff>
    </xdr:to>
    <xdr:pic>
      <xdr:nvPicPr>
        <xdr:cNvPr id="1" name="Picture 2"/>
        <xdr:cNvPicPr preferRelativeResize="1">
          <a:picLocks noChangeAspect="1"/>
        </xdr:cNvPicPr>
      </xdr:nvPicPr>
      <xdr:blipFill>
        <a:blip r:embed="rId1"/>
        <a:stretch>
          <a:fillRect/>
        </a:stretch>
      </xdr:blipFill>
      <xdr:spPr>
        <a:xfrm>
          <a:off x="0" y="0"/>
          <a:ext cx="20107275" cy="2028825"/>
        </a:xfrm>
        <a:prstGeom prst="rect">
          <a:avLst/>
        </a:prstGeom>
        <a:noFill/>
        <a:ln w="9525" cmpd="sng">
          <a:noFill/>
        </a:ln>
      </xdr:spPr>
    </xdr:pic>
    <xdr:clientData/>
  </xdr:twoCellAnchor>
  <xdr:twoCellAnchor>
    <xdr:from>
      <xdr:col>10</xdr:col>
      <xdr:colOff>381000</xdr:colOff>
      <xdr:row>3</xdr:row>
      <xdr:rowOff>76200</xdr:rowOff>
    </xdr:from>
    <xdr:to>
      <xdr:col>17</xdr:col>
      <xdr:colOff>57150</xdr:colOff>
      <xdr:row>10</xdr:row>
      <xdr:rowOff>114300</xdr:rowOff>
    </xdr:to>
    <xdr:sp>
      <xdr:nvSpPr>
        <xdr:cNvPr id="2" name="TextBox 2"/>
        <xdr:cNvSpPr txBox="1">
          <a:spLocks noChangeArrowheads="1"/>
        </xdr:cNvSpPr>
      </xdr:nvSpPr>
      <xdr:spPr>
        <a:xfrm>
          <a:off x="6438900" y="647700"/>
          <a:ext cx="3971925" cy="1371600"/>
        </a:xfrm>
        <a:prstGeom prst="rect">
          <a:avLst/>
        </a:prstGeom>
        <a:noFill/>
        <a:ln w="9525" cmpd="sng">
          <a:noFill/>
        </a:ln>
      </xdr:spPr>
      <xdr:txBody>
        <a:bodyPr vertOverflow="clip" wrap="square"/>
        <a:p>
          <a:pPr algn="l">
            <a:defRPr/>
          </a:pPr>
          <a:r>
            <a:rPr lang="en-US" cap="none" sz="3200" b="1" i="1" u="none" baseline="0">
              <a:solidFill>
                <a:srgbClr val="FFFFFF"/>
              </a:solidFill>
              <a:latin typeface="Eras Demi ITC"/>
              <a:ea typeface="Eras Demi ITC"/>
              <a:cs typeface="Eras Demi ITC"/>
            </a:rPr>
            <a:t>ID850</a:t>
          </a:r>
          <a:r>
            <a:rPr lang="en-US" cap="none" sz="3200" b="1" i="1" u="none" baseline="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2013 Yaw Power Products LLC
</a:t>
          </a:r>
          <a:r>
            <a:rPr lang="en-US" cap="none" sz="1100" b="0" i="0" u="none" baseline="0">
              <a:solidFill>
                <a:srgbClr val="FFFFFF"/>
              </a:solidFill>
              <a:latin typeface="Eras Demi ITC"/>
              <a:ea typeface="Eras Demi ITC"/>
              <a:cs typeface="Eras Demi ITC"/>
            </a:rPr>
            <a:t>All Rights Reserved</a:t>
          </a:r>
        </a:p>
      </xdr:txBody>
    </xdr:sp>
    <xdr:clientData/>
  </xdr:twoCellAnchor>
  <xdr:twoCellAnchor>
    <xdr:from>
      <xdr:col>2</xdr:col>
      <xdr:colOff>314325</xdr:colOff>
      <xdr:row>12</xdr:row>
      <xdr:rowOff>19050</xdr:rowOff>
    </xdr:from>
    <xdr:to>
      <xdr:col>13</xdr:col>
      <xdr:colOff>85725</xdr:colOff>
      <xdr:row>43</xdr:row>
      <xdr:rowOff>85725</xdr:rowOff>
    </xdr:to>
    <xdr:sp>
      <xdr:nvSpPr>
        <xdr:cNvPr id="3" name="TextBox 4"/>
        <xdr:cNvSpPr txBox="1">
          <a:spLocks noChangeArrowheads="1"/>
        </xdr:cNvSpPr>
      </xdr:nvSpPr>
      <xdr:spPr>
        <a:xfrm>
          <a:off x="1533525" y="2305050"/>
          <a:ext cx="6467475" cy="5915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Pressure Range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data covers </a:t>
          </a:r>
          <a:r>
            <a:rPr lang="en-US" cap="none" sz="1100" b="0" i="0" u="none" baseline="0">
              <a:solidFill>
                <a:srgbClr val="000000"/>
              </a:solidFill>
              <a:latin typeface="Calibri"/>
              <a:ea typeface="Calibri"/>
              <a:cs typeface="Calibri"/>
            </a:rPr>
            <a:t>all</a:t>
          </a:r>
          <a:r>
            <a:rPr lang="en-US" cap="none" sz="1100" b="0" i="0" u="none" baseline="0">
              <a:solidFill>
                <a:srgbClr val="000000"/>
              </a:solidFill>
              <a:latin typeface="Calibri"/>
              <a:ea typeface="Calibri"/>
              <a:cs typeface="Calibri"/>
            </a:rPr>
            <a:t> Ford applications.  The log based pressure normalizers cover the entire pressure range seen by mechanical and electronic  systems, while minimizing interpolation errors.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Fuel Rail Temperature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data sets include fuel rail temperature offset and slope compensation to be used with stock systems.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that vehicles that feature rail temp based slope and offset compensation, the temperature is inferred, not measured, and will only be accurate if the  system is unmodified.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Aftermarket fuel rails will have heat transfer properties different than stock, and may result in incorrect inferred rail temperature.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Return style systems  will have drastically different heat transfer characteristics, resulting in incorrect inferred rail temperature.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your inferred rail temperature is incorrect for any of the reasons stated above, disable the fuel temp
</a:t>
          </a:r>
          <a:r>
            <a:rPr lang="en-US" cap="none" sz="1100" b="0" i="0" u="none" baseline="0">
              <a:solidFill>
                <a:srgbClr val="000000"/>
              </a:solidFill>
              <a:latin typeface="Calibri"/>
              <a:ea typeface="Calibri"/>
              <a:cs typeface="Calibri"/>
            </a:rPr>
            <a:t>compensation by entering ones in all cells of the  rail temp compensation tables.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Units</a:t>
          </a:r>
          <a:r>
            <a:rPr lang="en-US" cap="none" sz="1100" b="0" i="0" u="none" baseline="0">
              <a:solidFill>
                <a:srgbClr val="000000"/>
              </a:solidFill>
              <a:latin typeface="Calibri"/>
              <a:ea typeface="Calibri"/>
              <a:cs typeface="Calibri"/>
            </a:rPr>
            <a:t> - All units are clearly, and correctly labeled.  The same cannot be said for most aftermarket tuning software.  Before pasting the data, please insure that the units are correct, and convert if necessary.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Stoichiometric Air Fuel Ratio </a:t>
          </a:r>
          <a:r>
            <a:rPr lang="en-US" cap="none" sz="1100" b="0" i="0" u="none" baseline="0">
              <a:solidFill>
                <a:srgbClr val="000000"/>
              </a:solidFill>
              <a:latin typeface="Calibri"/>
              <a:ea typeface="Calibri"/>
              <a:cs typeface="Calibri"/>
            </a:rPr>
            <a:t>- The stoichiometric air fuel ratio of an ethanol/gasoline blend will be calculated based on the ethanol content of the fuel.  For pure gasoline, enter 0%, for pure ethanol, enter 100%, etc.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Support</a:t>
          </a:r>
          <a:r>
            <a:rPr lang="en-US" cap="none" sz="1100" b="0" i="0" u="none" baseline="0">
              <a:solidFill>
                <a:srgbClr val="000000"/>
              </a:solidFill>
              <a:latin typeface="Calibri"/>
              <a:ea typeface="Calibri"/>
              <a:cs typeface="Calibri"/>
            </a:rPr>
            <a:t> - If you have any questions, or problems, please  visit help.injectordynamics.com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33</xdr:col>
      <xdr:colOff>0</xdr:colOff>
      <xdr:row>10</xdr:row>
      <xdr:rowOff>123825</xdr:rowOff>
    </xdr:to>
    <xdr:pic>
      <xdr:nvPicPr>
        <xdr:cNvPr id="1" name="Picture 2"/>
        <xdr:cNvPicPr preferRelativeResize="1">
          <a:picLocks noChangeAspect="1"/>
        </xdr:cNvPicPr>
      </xdr:nvPicPr>
      <xdr:blipFill>
        <a:blip r:embed="rId1"/>
        <a:stretch>
          <a:fillRect/>
        </a:stretch>
      </xdr:blipFill>
      <xdr:spPr>
        <a:xfrm>
          <a:off x="0" y="0"/>
          <a:ext cx="20107275" cy="2028825"/>
        </a:xfrm>
        <a:prstGeom prst="rect">
          <a:avLst/>
        </a:prstGeom>
        <a:noFill/>
        <a:ln w="9525" cmpd="sng">
          <a:noFill/>
        </a:ln>
      </xdr:spPr>
    </xdr:pic>
    <xdr:clientData/>
  </xdr:twoCellAnchor>
  <xdr:twoCellAnchor>
    <xdr:from>
      <xdr:col>10</xdr:col>
      <xdr:colOff>381000</xdr:colOff>
      <xdr:row>3</xdr:row>
      <xdr:rowOff>76200</xdr:rowOff>
    </xdr:from>
    <xdr:to>
      <xdr:col>17</xdr:col>
      <xdr:colOff>57150</xdr:colOff>
      <xdr:row>10</xdr:row>
      <xdr:rowOff>114300</xdr:rowOff>
    </xdr:to>
    <xdr:sp>
      <xdr:nvSpPr>
        <xdr:cNvPr id="2" name="TextBox 3"/>
        <xdr:cNvSpPr txBox="1">
          <a:spLocks noChangeArrowheads="1"/>
        </xdr:cNvSpPr>
      </xdr:nvSpPr>
      <xdr:spPr>
        <a:xfrm>
          <a:off x="6438900" y="647700"/>
          <a:ext cx="3971925" cy="1371600"/>
        </a:xfrm>
        <a:prstGeom prst="rect">
          <a:avLst/>
        </a:prstGeom>
        <a:noFill/>
        <a:ln w="9525" cmpd="sng">
          <a:noFill/>
        </a:ln>
      </xdr:spPr>
      <xdr:txBody>
        <a:bodyPr vertOverflow="clip" wrap="square"/>
        <a:p>
          <a:pPr algn="l">
            <a:defRPr/>
          </a:pPr>
          <a:r>
            <a:rPr lang="en-US" cap="none" sz="3200" b="1" i="1" u="none" baseline="0">
              <a:solidFill>
                <a:srgbClr val="FFFFFF"/>
              </a:solidFill>
              <a:latin typeface="Eras Demi ITC"/>
              <a:ea typeface="Eras Demi ITC"/>
              <a:cs typeface="Eras Demi ITC"/>
            </a:rPr>
            <a:t>ID850</a:t>
          </a:r>
          <a:r>
            <a:rPr lang="en-US" cap="none" sz="3200" b="1" i="1" u="none" baseline="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2013 Yaw Power Products LLC
</a:t>
          </a:r>
          <a:r>
            <a:rPr lang="en-US" cap="none" sz="1100" b="0" i="0" u="none" baseline="0">
              <a:solidFill>
                <a:srgbClr val="FFFFFF"/>
              </a:solidFill>
              <a:latin typeface="Eras Demi ITC"/>
              <a:ea typeface="Eras Demi ITC"/>
              <a:cs typeface="Eras Demi ITC"/>
            </a:rPr>
            <a:t>All Rights Reserved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33</xdr:col>
      <xdr:colOff>0</xdr:colOff>
      <xdr:row>10</xdr:row>
      <xdr:rowOff>123825</xdr:rowOff>
    </xdr:to>
    <xdr:pic>
      <xdr:nvPicPr>
        <xdr:cNvPr id="1" name="Picture 2"/>
        <xdr:cNvPicPr preferRelativeResize="1">
          <a:picLocks noChangeAspect="1"/>
        </xdr:cNvPicPr>
      </xdr:nvPicPr>
      <xdr:blipFill>
        <a:blip r:embed="rId1"/>
        <a:stretch>
          <a:fillRect/>
        </a:stretch>
      </xdr:blipFill>
      <xdr:spPr>
        <a:xfrm>
          <a:off x="0" y="0"/>
          <a:ext cx="20107275" cy="2028825"/>
        </a:xfrm>
        <a:prstGeom prst="rect">
          <a:avLst/>
        </a:prstGeom>
        <a:noFill/>
        <a:ln w="9525" cmpd="sng">
          <a:noFill/>
        </a:ln>
      </xdr:spPr>
    </xdr:pic>
    <xdr:clientData/>
  </xdr:twoCellAnchor>
  <xdr:twoCellAnchor>
    <xdr:from>
      <xdr:col>12</xdr:col>
      <xdr:colOff>123825</xdr:colOff>
      <xdr:row>3</xdr:row>
      <xdr:rowOff>95250</xdr:rowOff>
    </xdr:from>
    <xdr:to>
      <xdr:col>15</xdr:col>
      <xdr:colOff>476250</xdr:colOff>
      <xdr:row>7</xdr:row>
      <xdr:rowOff>152400</xdr:rowOff>
    </xdr:to>
    <xdr:sp fLocksText="0">
      <xdr:nvSpPr>
        <xdr:cNvPr id="2" name="TextBox 1"/>
        <xdr:cNvSpPr txBox="1">
          <a:spLocks noChangeArrowheads="1"/>
        </xdr:cNvSpPr>
      </xdr:nvSpPr>
      <xdr:spPr>
        <a:xfrm>
          <a:off x="7429500" y="666750"/>
          <a:ext cx="2181225"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381000</xdr:colOff>
      <xdr:row>3</xdr:row>
      <xdr:rowOff>76200</xdr:rowOff>
    </xdr:from>
    <xdr:to>
      <xdr:col>17</xdr:col>
      <xdr:colOff>85725</xdr:colOff>
      <xdr:row>10</xdr:row>
      <xdr:rowOff>114300</xdr:rowOff>
    </xdr:to>
    <xdr:sp>
      <xdr:nvSpPr>
        <xdr:cNvPr id="3" name="TextBox 4"/>
        <xdr:cNvSpPr txBox="1">
          <a:spLocks noChangeArrowheads="1"/>
        </xdr:cNvSpPr>
      </xdr:nvSpPr>
      <xdr:spPr>
        <a:xfrm>
          <a:off x="6438900" y="647700"/>
          <a:ext cx="4000500" cy="1371600"/>
        </a:xfrm>
        <a:prstGeom prst="rect">
          <a:avLst/>
        </a:prstGeom>
        <a:noFill/>
        <a:ln w="9525" cmpd="sng">
          <a:noFill/>
        </a:ln>
      </xdr:spPr>
      <xdr:txBody>
        <a:bodyPr vertOverflow="clip" wrap="square"/>
        <a:p>
          <a:pPr algn="l">
            <a:defRPr/>
          </a:pPr>
          <a:r>
            <a:rPr lang="en-US" cap="none" sz="3200" b="1" i="1" u="none" baseline="0">
              <a:solidFill>
                <a:srgbClr val="FFFFFF"/>
              </a:solidFill>
              <a:latin typeface="Eras Demi ITC"/>
              <a:ea typeface="Eras Demi ITC"/>
              <a:cs typeface="Eras Demi ITC"/>
            </a:rPr>
            <a:t>ID850</a:t>
          </a:r>
          <a:r>
            <a:rPr lang="en-US" cap="none" sz="3200" b="1" i="1" u="none" baseline="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2013 Yaw Power Products LLC
</a:t>
          </a:r>
          <a:r>
            <a:rPr lang="en-US" cap="none" sz="1100" b="0" i="0" u="none" baseline="0">
              <a:solidFill>
                <a:srgbClr val="FFFFFF"/>
              </a:solidFill>
              <a:latin typeface="Eras Demi ITC"/>
              <a:ea typeface="Eras Demi ITC"/>
              <a:cs typeface="Eras Demi ITC"/>
            </a:rPr>
            <a:t>All Rights Reserved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V41"/>
  <sheetViews>
    <sheetView tabSelected="1" zoomScalePageLayoutView="0" workbookViewId="0" topLeftCell="A1">
      <selection activeCell="A1" sqref="A1"/>
    </sheetView>
  </sheetViews>
  <sheetFormatPr defaultColWidth="9.140625" defaultRowHeight="12.75"/>
  <cols>
    <col min="1" max="5" width="9.140625" style="1" customWidth="1"/>
    <col min="6" max="6" width="9.7109375" style="1" bestFit="1" customWidth="1"/>
    <col min="7" max="9" width="9.140625" style="1" customWidth="1"/>
    <col min="10" max="10" width="8.00390625" style="1" bestFit="1" customWidth="1"/>
    <col min="11" max="11" width="9.57421875" style="1" bestFit="1" customWidth="1"/>
    <col min="12" max="16384" width="9.140625" style="1" customWidth="1"/>
  </cols>
  <sheetData>
    <row r="1" ht="15">
      <c r="A1" s="1" t="s">
        <v>38</v>
      </c>
    </row>
    <row r="2" ht="15"/>
    <row r="3" ht="15"/>
    <row r="4" ht="15"/>
    <row r="5" ht="15"/>
    <row r="6" ht="15"/>
    <row r="7" ht="15"/>
    <row r="8" ht="15"/>
    <row r="9" ht="15"/>
    <row r="10" ht="15"/>
    <row r="11" ht="15"/>
    <row r="12" spans="1:22" ht="15">
      <c r="A12" s="14"/>
      <c r="B12" s="14"/>
      <c r="C12" s="14"/>
      <c r="D12" s="14"/>
      <c r="E12" s="14"/>
      <c r="F12" s="14"/>
      <c r="G12" s="14"/>
      <c r="H12" s="14"/>
      <c r="I12" s="14"/>
      <c r="J12" s="14"/>
      <c r="K12" s="14"/>
      <c r="L12" s="14"/>
      <c r="M12" s="14"/>
      <c r="N12" s="14"/>
      <c r="O12" s="14"/>
      <c r="P12" s="14"/>
      <c r="Q12" s="14"/>
      <c r="R12" s="14"/>
      <c r="S12" s="14"/>
      <c r="T12" s="14"/>
      <c r="U12" s="14"/>
      <c r="V12" s="14"/>
    </row>
    <row r="13" spans="1:22" ht="15">
      <c r="A13" s="14"/>
      <c r="B13" s="15"/>
      <c r="C13" s="14"/>
      <c r="D13" s="14"/>
      <c r="E13" s="14"/>
      <c r="F13" s="14"/>
      <c r="G13" s="14"/>
      <c r="H13" s="14"/>
      <c r="I13" s="14"/>
      <c r="J13" s="14"/>
      <c r="K13" s="14"/>
      <c r="L13" s="14"/>
      <c r="M13" s="14"/>
      <c r="N13" s="14"/>
      <c r="O13" s="14"/>
      <c r="P13" s="14"/>
      <c r="Q13" s="14"/>
      <c r="R13" s="14"/>
      <c r="S13" s="14"/>
      <c r="T13" s="14"/>
      <c r="U13" s="14"/>
      <c r="V13" s="14"/>
    </row>
    <row r="14" spans="1:22" ht="15">
      <c r="A14" s="14"/>
      <c r="B14" s="16"/>
      <c r="C14" s="17"/>
      <c r="D14" s="15"/>
      <c r="E14" s="14"/>
      <c r="F14" s="18"/>
      <c r="G14" s="14"/>
      <c r="H14" s="14"/>
      <c r="I14" s="14"/>
      <c r="J14" s="14"/>
      <c r="K14" s="14"/>
      <c r="L14" s="14"/>
      <c r="M14" s="14"/>
      <c r="N14" s="14"/>
      <c r="O14" s="14"/>
      <c r="P14" s="14"/>
      <c r="Q14" s="14"/>
      <c r="R14" s="14"/>
      <c r="S14" s="14"/>
      <c r="T14" s="14"/>
      <c r="U14" s="14"/>
      <c r="V14" s="14"/>
    </row>
    <row r="15" spans="1:22" ht="15">
      <c r="A15" s="14"/>
      <c r="B15" s="14"/>
      <c r="C15" s="14"/>
      <c r="D15" s="14"/>
      <c r="E15" s="14"/>
      <c r="F15" s="14"/>
      <c r="G15" s="14"/>
      <c r="H15" s="14"/>
      <c r="I15" s="14"/>
      <c r="J15" s="14"/>
      <c r="K15" s="14"/>
      <c r="L15" s="14"/>
      <c r="M15" s="14"/>
      <c r="N15" s="14"/>
      <c r="O15" s="14"/>
      <c r="P15" s="14"/>
      <c r="Q15" s="14"/>
      <c r="R15" s="14"/>
      <c r="S15" s="14"/>
      <c r="T15" s="14"/>
      <c r="U15" s="14"/>
      <c r="V15" s="14"/>
    </row>
    <row r="16" spans="1:22" ht="15">
      <c r="A16" s="14"/>
      <c r="B16" s="14"/>
      <c r="C16" s="14"/>
      <c r="D16" s="14"/>
      <c r="E16" s="14"/>
      <c r="F16" s="14"/>
      <c r="G16" s="14"/>
      <c r="H16" s="14"/>
      <c r="I16" s="14"/>
      <c r="J16" s="14"/>
      <c r="K16" s="14"/>
      <c r="L16" s="14"/>
      <c r="M16" s="14"/>
      <c r="N16" s="14"/>
      <c r="O16" s="14"/>
      <c r="P16" s="14"/>
      <c r="Q16" s="14"/>
      <c r="R16" s="14"/>
      <c r="S16" s="14"/>
      <c r="T16" s="14"/>
      <c r="U16" s="14"/>
      <c r="V16" s="14"/>
    </row>
    <row r="17" spans="1:22" ht="15">
      <c r="A17" s="14"/>
      <c r="B17" s="15"/>
      <c r="C17" s="15"/>
      <c r="D17" s="15"/>
      <c r="E17" s="14"/>
      <c r="F17" s="14"/>
      <c r="G17" s="15"/>
      <c r="H17" s="18"/>
      <c r="I17" s="14"/>
      <c r="J17" s="14"/>
      <c r="K17" s="14"/>
      <c r="L17" s="15"/>
      <c r="M17" s="18"/>
      <c r="N17" s="14"/>
      <c r="O17" s="14"/>
      <c r="P17" s="14"/>
      <c r="Q17" s="15"/>
      <c r="R17" s="14"/>
      <c r="S17" s="14"/>
      <c r="T17" s="14"/>
      <c r="U17" s="14"/>
      <c r="V17" s="14"/>
    </row>
    <row r="18" spans="1:22" ht="15">
      <c r="A18" s="14"/>
      <c r="B18" s="15"/>
      <c r="C18" s="15"/>
      <c r="D18" s="15"/>
      <c r="E18" s="5"/>
      <c r="F18" s="14"/>
      <c r="G18" s="19"/>
      <c r="H18" s="4"/>
      <c r="I18" s="14"/>
      <c r="J18" s="14"/>
      <c r="K18" s="14"/>
      <c r="L18" s="19"/>
      <c r="M18" s="4"/>
      <c r="N18" s="14"/>
      <c r="O18" s="14"/>
      <c r="P18" s="14"/>
      <c r="Q18" s="3"/>
      <c r="R18" s="19"/>
      <c r="S18" s="14"/>
      <c r="T18" s="14"/>
      <c r="U18" s="14"/>
      <c r="V18" s="14"/>
    </row>
    <row r="19" spans="1:22" ht="15">
      <c r="A19" s="14"/>
      <c r="B19" s="15"/>
      <c r="C19" s="15"/>
      <c r="D19" s="15"/>
      <c r="E19" s="5"/>
      <c r="F19" s="14"/>
      <c r="G19" s="19"/>
      <c r="H19" s="4"/>
      <c r="I19" s="14"/>
      <c r="J19" s="14"/>
      <c r="K19" s="14"/>
      <c r="L19" s="19"/>
      <c r="M19" s="4"/>
      <c r="N19" s="14"/>
      <c r="O19" s="14"/>
      <c r="P19" s="14"/>
      <c r="Q19" s="3"/>
      <c r="R19" s="19"/>
      <c r="S19" s="14"/>
      <c r="T19" s="14"/>
      <c r="U19" s="14"/>
      <c r="V19" s="14"/>
    </row>
    <row r="20" spans="1:22" ht="15">
      <c r="A20" s="14"/>
      <c r="B20" s="15"/>
      <c r="C20" s="15"/>
      <c r="D20" s="15"/>
      <c r="E20" s="5"/>
      <c r="F20" s="14"/>
      <c r="G20" s="19"/>
      <c r="H20" s="4"/>
      <c r="I20" s="14"/>
      <c r="J20" s="14"/>
      <c r="K20" s="14"/>
      <c r="L20" s="19"/>
      <c r="M20" s="4"/>
      <c r="N20" s="14"/>
      <c r="O20" s="14"/>
      <c r="P20" s="14"/>
      <c r="Q20" s="3"/>
      <c r="R20" s="19"/>
      <c r="S20" s="14"/>
      <c r="T20" s="14"/>
      <c r="U20" s="14"/>
      <c r="V20" s="14"/>
    </row>
    <row r="21" spans="1:22" ht="15">
      <c r="A21" s="14"/>
      <c r="B21" s="15"/>
      <c r="C21" s="15"/>
      <c r="D21" s="15"/>
      <c r="E21" s="5"/>
      <c r="F21" s="14"/>
      <c r="G21" s="19"/>
      <c r="H21" s="4"/>
      <c r="I21" s="14"/>
      <c r="J21" s="14"/>
      <c r="K21" s="14"/>
      <c r="L21" s="19"/>
      <c r="M21" s="4"/>
      <c r="N21" s="14"/>
      <c r="O21" s="14"/>
      <c r="P21" s="14"/>
      <c r="Q21" s="3"/>
      <c r="R21" s="19"/>
      <c r="S21" s="14"/>
      <c r="T21" s="14"/>
      <c r="U21" s="14"/>
      <c r="V21" s="14"/>
    </row>
    <row r="22" spans="1:22" ht="15">
      <c r="A22" s="14"/>
      <c r="B22" s="15"/>
      <c r="C22" s="14"/>
      <c r="D22" s="14"/>
      <c r="E22" s="20"/>
      <c r="F22" s="14"/>
      <c r="G22" s="19"/>
      <c r="H22" s="4"/>
      <c r="I22" s="14"/>
      <c r="J22" s="14"/>
      <c r="K22" s="14"/>
      <c r="L22" s="19"/>
      <c r="M22" s="4"/>
      <c r="N22" s="14"/>
      <c r="O22" s="14"/>
      <c r="P22" s="14"/>
      <c r="Q22" s="3"/>
      <c r="R22" s="19"/>
      <c r="S22" s="14"/>
      <c r="T22" s="14"/>
      <c r="U22" s="14"/>
      <c r="V22" s="14"/>
    </row>
    <row r="23" spans="1:22" ht="15">
      <c r="A23" s="14"/>
      <c r="B23" s="14"/>
      <c r="C23" s="14"/>
      <c r="D23" s="14"/>
      <c r="E23" s="14"/>
      <c r="F23" s="14"/>
      <c r="G23" s="19"/>
      <c r="H23" s="4"/>
      <c r="I23" s="14"/>
      <c r="J23" s="14"/>
      <c r="K23" s="14"/>
      <c r="L23" s="19"/>
      <c r="M23" s="4"/>
      <c r="N23" s="14"/>
      <c r="O23" s="14"/>
      <c r="P23" s="14"/>
      <c r="Q23" s="14"/>
      <c r="R23" s="14"/>
      <c r="S23" s="14"/>
      <c r="T23" s="14"/>
      <c r="U23" s="14"/>
      <c r="V23" s="14"/>
    </row>
    <row r="24" spans="1:22" ht="15">
      <c r="A24" s="14"/>
      <c r="B24" s="14"/>
      <c r="C24" s="14"/>
      <c r="D24" s="14"/>
      <c r="E24" s="14"/>
      <c r="F24" s="14"/>
      <c r="G24" s="3"/>
      <c r="H24" s="4"/>
      <c r="I24" s="14"/>
      <c r="J24" s="14"/>
      <c r="K24" s="14"/>
      <c r="L24" s="3"/>
      <c r="M24" s="4"/>
      <c r="N24" s="14"/>
      <c r="O24" s="14"/>
      <c r="P24" s="14"/>
      <c r="Q24" s="14"/>
      <c r="R24" s="14"/>
      <c r="S24" s="14"/>
      <c r="T24" s="14"/>
      <c r="U24" s="14"/>
      <c r="V24" s="14"/>
    </row>
    <row r="25" spans="1:22" ht="15">
      <c r="A25" s="14"/>
      <c r="B25" s="14"/>
      <c r="C25" s="14"/>
      <c r="D25" s="14"/>
      <c r="E25" s="14"/>
      <c r="F25" s="14"/>
      <c r="G25" s="14"/>
      <c r="H25" s="14"/>
      <c r="I25" s="14"/>
      <c r="J25" s="14"/>
      <c r="K25" s="14"/>
      <c r="L25" s="14"/>
      <c r="M25" s="14"/>
      <c r="N25" s="14"/>
      <c r="O25" s="14"/>
      <c r="P25" s="14"/>
      <c r="Q25" s="14"/>
      <c r="R25" s="14"/>
      <c r="S25" s="14"/>
      <c r="T25" s="14"/>
      <c r="U25" s="14"/>
      <c r="V25" s="14"/>
    </row>
    <row r="26" spans="1:22" ht="15">
      <c r="A26" s="14"/>
      <c r="B26" s="15"/>
      <c r="C26" s="18"/>
      <c r="D26" s="14"/>
      <c r="E26" s="14"/>
      <c r="F26" s="14"/>
      <c r="G26" s="15"/>
      <c r="H26" s="18"/>
      <c r="I26" s="14"/>
      <c r="J26" s="14"/>
      <c r="K26" s="14"/>
      <c r="L26" s="15"/>
      <c r="M26" s="18"/>
      <c r="N26" s="14"/>
      <c r="O26" s="14"/>
      <c r="P26" s="14"/>
      <c r="Q26" s="15"/>
      <c r="R26" s="14"/>
      <c r="S26" s="14"/>
      <c r="T26" s="14"/>
      <c r="U26" s="14"/>
      <c r="V26" s="14"/>
    </row>
    <row r="27" spans="1:22" ht="15">
      <c r="A27" s="14"/>
      <c r="B27" s="20"/>
      <c r="C27" s="5"/>
      <c r="D27" s="14"/>
      <c r="E27" s="14"/>
      <c r="F27" s="14"/>
      <c r="G27" s="19"/>
      <c r="H27" s="4"/>
      <c r="I27" s="14"/>
      <c r="J27" s="14"/>
      <c r="K27" s="14"/>
      <c r="L27" s="19"/>
      <c r="M27" s="4"/>
      <c r="N27" s="14"/>
      <c r="O27" s="14"/>
      <c r="P27" s="14"/>
      <c r="Q27" s="3"/>
      <c r="R27" s="19"/>
      <c r="S27" s="14"/>
      <c r="T27" s="14"/>
      <c r="U27" s="14"/>
      <c r="V27" s="14"/>
    </row>
    <row r="28" spans="1:22" ht="15">
      <c r="A28" s="14"/>
      <c r="B28" s="20"/>
      <c r="C28" s="5"/>
      <c r="D28" s="14"/>
      <c r="E28" s="14"/>
      <c r="F28" s="14"/>
      <c r="G28" s="19"/>
      <c r="H28" s="4"/>
      <c r="I28" s="14"/>
      <c r="J28" s="14"/>
      <c r="K28" s="14"/>
      <c r="L28" s="19"/>
      <c r="M28" s="4"/>
      <c r="N28" s="14"/>
      <c r="O28" s="14"/>
      <c r="P28" s="14"/>
      <c r="Q28" s="3"/>
      <c r="R28" s="19"/>
      <c r="S28" s="14"/>
      <c r="T28" s="14"/>
      <c r="U28" s="14"/>
      <c r="V28" s="14"/>
    </row>
    <row r="29" spans="1:22" ht="15">
      <c r="A29" s="14"/>
      <c r="B29" s="20"/>
      <c r="C29" s="5"/>
      <c r="D29" s="14"/>
      <c r="E29" s="14"/>
      <c r="F29" s="14"/>
      <c r="G29" s="19"/>
      <c r="H29" s="4"/>
      <c r="I29" s="14"/>
      <c r="J29" s="14"/>
      <c r="K29" s="14"/>
      <c r="L29" s="19"/>
      <c r="M29" s="4"/>
      <c r="N29" s="14"/>
      <c r="O29" s="14"/>
      <c r="P29" s="14"/>
      <c r="Q29" s="3"/>
      <c r="R29" s="19"/>
      <c r="S29" s="14"/>
      <c r="T29" s="14"/>
      <c r="U29" s="14"/>
      <c r="V29" s="14"/>
    </row>
    <row r="30" spans="1:22" ht="15">
      <c r="A30" s="14"/>
      <c r="B30" s="20"/>
      <c r="C30" s="5"/>
      <c r="D30" s="14"/>
      <c r="E30" s="14"/>
      <c r="F30" s="14"/>
      <c r="G30" s="19"/>
      <c r="H30" s="4"/>
      <c r="I30" s="14"/>
      <c r="J30" s="14"/>
      <c r="K30" s="14"/>
      <c r="L30" s="19"/>
      <c r="M30" s="4"/>
      <c r="N30" s="14"/>
      <c r="O30" s="14"/>
      <c r="P30" s="14"/>
      <c r="Q30" s="3"/>
      <c r="R30" s="19"/>
      <c r="S30" s="14"/>
      <c r="T30" s="14"/>
      <c r="U30" s="14"/>
      <c r="V30" s="14"/>
    </row>
    <row r="31" spans="1:22" ht="15">
      <c r="A31" s="14"/>
      <c r="B31" s="20"/>
      <c r="C31" s="5"/>
      <c r="D31" s="14"/>
      <c r="E31" s="14"/>
      <c r="F31" s="14"/>
      <c r="G31" s="19"/>
      <c r="H31" s="4"/>
      <c r="I31" s="14"/>
      <c r="J31" s="14"/>
      <c r="K31" s="14"/>
      <c r="L31" s="19"/>
      <c r="M31" s="4"/>
      <c r="N31" s="14"/>
      <c r="O31" s="14"/>
      <c r="P31" s="14"/>
      <c r="Q31" s="3"/>
      <c r="R31" s="19"/>
      <c r="S31" s="14"/>
      <c r="T31" s="14"/>
      <c r="U31" s="14"/>
      <c r="V31" s="14"/>
    </row>
    <row r="32" spans="1:22" ht="15">
      <c r="A32" s="14"/>
      <c r="B32" s="20"/>
      <c r="C32" s="5"/>
      <c r="D32" s="14"/>
      <c r="E32" s="14"/>
      <c r="F32" s="14"/>
      <c r="G32" s="19"/>
      <c r="H32" s="4"/>
      <c r="I32" s="14"/>
      <c r="J32" s="14"/>
      <c r="K32" s="14"/>
      <c r="L32" s="19"/>
      <c r="M32" s="4"/>
      <c r="N32" s="14"/>
      <c r="O32" s="14"/>
      <c r="P32" s="14"/>
      <c r="Q32" s="14"/>
      <c r="R32" s="14"/>
      <c r="S32" s="14"/>
      <c r="T32" s="14"/>
      <c r="U32" s="14"/>
      <c r="V32" s="14"/>
    </row>
    <row r="33" spans="1:22" ht="15">
      <c r="A33" s="14"/>
      <c r="B33" s="20"/>
      <c r="C33" s="5"/>
      <c r="D33" s="14"/>
      <c r="E33" s="14"/>
      <c r="F33" s="14"/>
      <c r="G33" s="14"/>
      <c r="H33" s="14"/>
      <c r="I33" s="14"/>
      <c r="J33" s="14"/>
      <c r="K33" s="14"/>
      <c r="L33" s="19"/>
      <c r="M33" s="4"/>
      <c r="N33" s="14"/>
      <c r="O33" s="14"/>
      <c r="P33" s="14"/>
      <c r="Q33" s="14"/>
      <c r="R33" s="14"/>
      <c r="S33" s="14"/>
      <c r="T33" s="14"/>
      <c r="U33" s="14"/>
      <c r="V33" s="14"/>
    </row>
    <row r="34" spans="1:22" ht="15">
      <c r="A34" s="14"/>
      <c r="B34" s="20"/>
      <c r="C34" s="5"/>
      <c r="D34" s="14"/>
      <c r="E34" s="14"/>
      <c r="F34" s="14"/>
      <c r="G34" s="14"/>
      <c r="H34" s="14"/>
      <c r="I34" s="14"/>
      <c r="J34" s="14"/>
      <c r="K34" s="14"/>
      <c r="L34" s="14"/>
      <c r="M34" s="14"/>
      <c r="N34" s="14"/>
      <c r="O34" s="14"/>
      <c r="P34" s="14"/>
      <c r="Q34" s="14"/>
      <c r="R34" s="14"/>
      <c r="S34" s="14"/>
      <c r="T34" s="14"/>
      <c r="U34" s="14"/>
      <c r="V34" s="14"/>
    </row>
    <row r="35" spans="1:22" ht="15">
      <c r="A35" s="14"/>
      <c r="B35" s="20"/>
      <c r="C35" s="5"/>
      <c r="D35" s="14"/>
      <c r="E35" s="14"/>
      <c r="F35" s="14"/>
      <c r="G35" s="14"/>
      <c r="H35" s="14"/>
      <c r="I35" s="14"/>
      <c r="J35" s="14"/>
      <c r="K35" s="14"/>
      <c r="L35" s="14"/>
      <c r="M35" s="14"/>
      <c r="N35" s="14"/>
      <c r="O35" s="14"/>
      <c r="P35" s="14"/>
      <c r="Q35" s="14"/>
      <c r="R35" s="14"/>
      <c r="S35" s="14"/>
      <c r="T35" s="14"/>
      <c r="U35" s="14"/>
      <c r="V35" s="14"/>
    </row>
    <row r="36" spans="1:22" ht="15">
      <c r="A36" s="14"/>
      <c r="B36" s="20"/>
      <c r="C36" s="5"/>
      <c r="D36" s="14"/>
      <c r="E36" s="14"/>
      <c r="F36" s="14"/>
      <c r="G36" s="14"/>
      <c r="H36" s="14"/>
      <c r="I36" s="14"/>
      <c r="J36" s="14"/>
      <c r="K36" s="14"/>
      <c r="L36" s="14"/>
      <c r="M36" s="14"/>
      <c r="N36" s="21"/>
      <c r="O36" s="14"/>
      <c r="P36" s="14"/>
      <c r="Q36" s="14"/>
      <c r="R36" s="14"/>
      <c r="S36" s="14"/>
      <c r="T36" s="14"/>
      <c r="U36" s="14"/>
      <c r="V36" s="14"/>
    </row>
    <row r="37" spans="1:22" ht="15">
      <c r="A37" s="14"/>
      <c r="B37" s="20"/>
      <c r="C37" s="5"/>
      <c r="D37" s="14"/>
      <c r="E37" s="14"/>
      <c r="F37" s="14"/>
      <c r="G37" s="14"/>
      <c r="H37" s="14"/>
      <c r="I37" s="14"/>
      <c r="J37" s="14"/>
      <c r="K37" s="14"/>
      <c r="L37" s="14"/>
      <c r="M37" s="14"/>
      <c r="N37" s="14"/>
      <c r="O37" s="14"/>
      <c r="P37" s="14"/>
      <c r="Q37" s="14"/>
      <c r="R37" s="14"/>
      <c r="S37" s="14"/>
      <c r="T37" s="14"/>
      <c r="U37" s="14"/>
      <c r="V37" s="14"/>
    </row>
    <row r="38" spans="1:22" ht="15">
      <c r="A38" s="14"/>
      <c r="B38" s="20"/>
      <c r="C38" s="5"/>
      <c r="D38" s="14"/>
      <c r="E38" s="14"/>
      <c r="F38" s="14"/>
      <c r="G38" s="14"/>
      <c r="H38" s="14"/>
      <c r="I38" s="14"/>
      <c r="J38" s="14"/>
      <c r="K38" s="14"/>
      <c r="L38" s="14"/>
      <c r="M38" s="14"/>
      <c r="N38" s="14"/>
      <c r="O38" s="14"/>
      <c r="P38" s="14"/>
      <c r="Q38" s="14"/>
      <c r="R38" s="14"/>
      <c r="S38" s="14"/>
      <c r="T38" s="14"/>
      <c r="U38" s="14"/>
      <c r="V38" s="14"/>
    </row>
    <row r="39" spans="1:22" ht="15">
      <c r="A39" s="14"/>
      <c r="B39" s="14"/>
      <c r="C39" s="14"/>
      <c r="D39" s="14"/>
      <c r="E39" s="14"/>
      <c r="F39" s="14"/>
      <c r="G39" s="14"/>
      <c r="H39" s="14"/>
      <c r="I39" s="14"/>
      <c r="J39" s="14"/>
      <c r="K39" s="14"/>
      <c r="L39" s="14"/>
      <c r="M39" s="14"/>
      <c r="N39" s="14"/>
      <c r="O39" s="14"/>
      <c r="P39" s="14"/>
      <c r="Q39" s="14"/>
      <c r="R39" s="14"/>
      <c r="S39" s="14"/>
      <c r="T39" s="14"/>
      <c r="U39" s="14"/>
      <c r="V39" s="14"/>
    </row>
    <row r="40" spans="1:22" ht="15">
      <c r="A40" s="14"/>
      <c r="B40" s="14"/>
      <c r="C40" s="14"/>
      <c r="D40" s="14"/>
      <c r="E40" s="14"/>
      <c r="F40" s="14"/>
      <c r="G40" s="14"/>
      <c r="H40" s="14"/>
      <c r="I40" s="14"/>
      <c r="J40" s="14"/>
      <c r="K40" s="14"/>
      <c r="L40" s="14"/>
      <c r="M40" s="14"/>
      <c r="N40" s="14"/>
      <c r="O40" s="14"/>
      <c r="P40" s="14"/>
      <c r="Q40" s="14"/>
      <c r="R40" s="14"/>
      <c r="S40" s="14"/>
      <c r="T40" s="14"/>
      <c r="U40" s="14"/>
      <c r="V40" s="14"/>
    </row>
    <row r="41" spans="1:22" ht="15">
      <c r="A41" s="14"/>
      <c r="B41" s="14"/>
      <c r="C41" s="14"/>
      <c r="D41" s="14"/>
      <c r="E41" s="14"/>
      <c r="F41" s="14"/>
      <c r="G41" s="14"/>
      <c r="H41" s="14"/>
      <c r="I41" s="14"/>
      <c r="J41" s="14"/>
      <c r="K41" s="14"/>
      <c r="L41" s="14"/>
      <c r="M41" s="14"/>
      <c r="N41" s="14"/>
      <c r="O41" s="14"/>
      <c r="P41" s="14"/>
      <c r="Q41" s="14"/>
      <c r="R41" s="14"/>
      <c r="S41" s="14"/>
      <c r="T41" s="14"/>
      <c r="U41" s="14"/>
      <c r="V41" s="14"/>
    </row>
  </sheetData>
  <sheetProtection/>
  <conditionalFormatting sqref="E22">
    <cfRule type="containsText" priority="1" dxfId="0" operator="containsText" stopIfTrue="1" text="ERROR">
      <formula>NOT(ISERROR(SEARCH("ERROR",E22)))</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1"/>
  <dimension ref="B13:W64"/>
  <sheetViews>
    <sheetView zoomScalePageLayoutView="0" workbookViewId="0" topLeftCell="A1">
      <selection activeCell="B14" sqref="B14"/>
    </sheetView>
  </sheetViews>
  <sheetFormatPr defaultColWidth="9.140625" defaultRowHeight="12.75"/>
  <cols>
    <col min="1" max="5" width="9.140625" style="1" customWidth="1"/>
    <col min="6" max="6" width="9.7109375" style="1" bestFit="1" customWidth="1"/>
    <col min="7" max="9" width="9.140625" style="1" customWidth="1"/>
    <col min="10" max="10" width="8.00390625" style="1" bestFit="1" customWidth="1"/>
    <col min="11" max="11" width="9.57421875" style="1" bestFit="1" customWidth="1"/>
    <col min="12" max="16384" width="9.140625" style="1" customWidth="1"/>
  </cols>
  <sheetData>
    <row r="1" ht="15"/>
    <row r="2" ht="15"/>
    <row r="3" ht="15"/>
    <row r="4" ht="15"/>
    <row r="5" ht="15"/>
    <row r="6" ht="15"/>
    <row r="7" ht="15"/>
    <row r="8" ht="15"/>
    <row r="9" ht="15"/>
    <row r="10" ht="15"/>
    <row r="11" ht="15"/>
    <row r="13" ht="15">
      <c r="B13" s="100" t="s">
        <v>29</v>
      </c>
    </row>
    <row r="14" spans="2:10" ht="15">
      <c r="B14" s="96">
        <v>10</v>
      </c>
      <c r="C14" s="8"/>
      <c r="D14" s="2"/>
      <c r="E14" s="171">
        <f>IF(ETH1&lt;0,"** ETHANOL CONTENT MUST BE BETWEEN 0 AND 100 **",IF(ETH1&gt;100,"** ETHANOL CONTENT MUST BE BETWEEN 0 AND 100 **",""))</f>
      </c>
      <c r="F14" s="172"/>
      <c r="G14" s="172"/>
      <c r="H14" s="172"/>
      <c r="I14" s="172"/>
      <c r="J14" s="172"/>
    </row>
    <row r="16" spans="2:22" ht="15">
      <c r="B16" s="98"/>
      <c r="C16" s="98"/>
      <c r="D16" s="98"/>
      <c r="E16" s="98"/>
      <c r="F16" s="98"/>
      <c r="G16" s="98"/>
      <c r="H16" s="98"/>
      <c r="I16" s="98"/>
      <c r="J16" s="98"/>
      <c r="K16" s="98"/>
      <c r="L16" s="98"/>
      <c r="M16" s="98"/>
      <c r="N16" s="98"/>
      <c r="O16" s="98"/>
      <c r="P16" s="98"/>
      <c r="Q16" s="98"/>
      <c r="R16" s="98"/>
      <c r="S16" s="98"/>
      <c r="T16" s="98"/>
      <c r="U16" s="98"/>
      <c r="V16" s="98"/>
    </row>
    <row r="17" spans="2:22" ht="15">
      <c r="B17" s="100" t="s">
        <v>0</v>
      </c>
      <c r="C17" s="100"/>
      <c r="D17" s="100"/>
      <c r="E17" s="101"/>
      <c r="F17" s="101"/>
      <c r="G17" s="100" t="s">
        <v>5</v>
      </c>
      <c r="H17" s="102"/>
      <c r="I17" s="101"/>
      <c r="J17" s="101"/>
      <c r="K17" s="101"/>
      <c r="L17" s="100" t="s">
        <v>7</v>
      </c>
      <c r="M17" s="102"/>
      <c r="N17" s="101"/>
      <c r="O17" s="101"/>
      <c r="P17" s="101"/>
      <c r="Q17" s="100" t="s">
        <v>9</v>
      </c>
      <c r="R17" s="101"/>
      <c r="S17" s="99"/>
      <c r="T17" s="99"/>
      <c r="U17" s="98"/>
      <c r="V17" s="98"/>
    </row>
    <row r="18" spans="2:22" ht="15">
      <c r="B18" s="100" t="s">
        <v>1</v>
      </c>
      <c r="C18" s="100"/>
      <c r="D18" s="100"/>
      <c r="E18" s="109">
        <v>2.00097E-05</v>
      </c>
      <c r="F18" s="101"/>
      <c r="G18" s="112">
        <v>70</v>
      </c>
      <c r="H18" s="115">
        <v>1.6829</v>
      </c>
      <c r="I18" s="101"/>
      <c r="J18" s="101"/>
      <c r="K18" s="101"/>
      <c r="L18" s="112">
        <v>70</v>
      </c>
      <c r="M18" s="115">
        <v>1.7008</v>
      </c>
      <c r="N18" s="101"/>
      <c r="O18" s="101"/>
      <c r="P18" s="101"/>
      <c r="Q18" s="118">
        <v>200</v>
      </c>
      <c r="R18" s="112">
        <v>1</v>
      </c>
      <c r="S18" s="99"/>
      <c r="T18" s="99"/>
      <c r="U18" s="98"/>
      <c r="V18" s="98"/>
    </row>
    <row r="19" spans="2:22" ht="15">
      <c r="B19" s="100" t="s">
        <v>2</v>
      </c>
      <c r="C19" s="100"/>
      <c r="D19" s="100"/>
      <c r="E19" s="110">
        <v>0.017777</v>
      </c>
      <c r="F19" s="101"/>
      <c r="G19" s="113">
        <v>54.49</v>
      </c>
      <c r="H19" s="116">
        <v>1.4891</v>
      </c>
      <c r="I19" s="101"/>
      <c r="J19" s="101"/>
      <c r="K19" s="101"/>
      <c r="L19" s="113">
        <v>54.49</v>
      </c>
      <c r="M19" s="116">
        <v>1.4715</v>
      </c>
      <c r="N19" s="101"/>
      <c r="O19" s="101"/>
      <c r="P19" s="101"/>
      <c r="Q19" s="119">
        <v>150</v>
      </c>
      <c r="R19" s="113">
        <v>1</v>
      </c>
      <c r="S19" s="99"/>
      <c r="T19" s="99"/>
      <c r="U19" s="98"/>
      <c r="V19" s="98"/>
    </row>
    <row r="20" spans="2:22" ht="15">
      <c r="B20" s="100" t="s">
        <v>3</v>
      </c>
      <c r="C20" s="100"/>
      <c r="D20" s="100"/>
      <c r="E20" s="110">
        <v>0.019377</v>
      </c>
      <c r="F20" s="101"/>
      <c r="G20" s="113">
        <v>42.41</v>
      </c>
      <c r="H20" s="116">
        <v>1.3013</v>
      </c>
      <c r="I20" s="101"/>
      <c r="J20" s="101"/>
      <c r="K20" s="101"/>
      <c r="L20" s="113">
        <v>42.41</v>
      </c>
      <c r="M20" s="116">
        <v>1.3131</v>
      </c>
      <c r="N20" s="101"/>
      <c r="O20" s="101"/>
      <c r="P20" s="101"/>
      <c r="Q20" s="119">
        <v>100</v>
      </c>
      <c r="R20" s="113">
        <v>1</v>
      </c>
      <c r="S20" s="99"/>
      <c r="T20" s="99"/>
      <c r="U20" s="98"/>
      <c r="V20" s="98"/>
    </row>
    <row r="21" spans="2:22" ht="15">
      <c r="B21" s="100" t="s">
        <v>4</v>
      </c>
      <c r="C21" s="100"/>
      <c r="D21" s="100"/>
      <c r="E21" s="111">
        <v>0.000306</v>
      </c>
      <c r="F21" s="101"/>
      <c r="G21" s="113">
        <v>33.01</v>
      </c>
      <c r="H21" s="116">
        <v>1.1345</v>
      </c>
      <c r="I21" s="101"/>
      <c r="J21" s="101"/>
      <c r="K21" s="101"/>
      <c r="L21" s="113">
        <v>33.01</v>
      </c>
      <c r="M21" s="116">
        <v>1.1446</v>
      </c>
      <c r="N21" s="101"/>
      <c r="O21" s="101"/>
      <c r="P21" s="101"/>
      <c r="Q21" s="119">
        <v>50</v>
      </c>
      <c r="R21" s="113">
        <v>1</v>
      </c>
      <c r="S21" s="99"/>
      <c r="T21" s="99"/>
      <c r="U21" s="98"/>
      <c r="V21" s="98"/>
    </row>
    <row r="22" spans="6:22" ht="15">
      <c r="F22" s="101"/>
      <c r="G22" s="113">
        <v>25.69</v>
      </c>
      <c r="H22" s="116">
        <v>1</v>
      </c>
      <c r="I22" s="101"/>
      <c r="J22" s="101"/>
      <c r="K22" s="101"/>
      <c r="L22" s="113">
        <v>25.69</v>
      </c>
      <c r="M22" s="116">
        <v>1</v>
      </c>
      <c r="N22" s="101"/>
      <c r="O22" s="101"/>
      <c r="P22" s="101"/>
      <c r="Q22" s="120">
        <v>0</v>
      </c>
      <c r="R22" s="114">
        <v>1</v>
      </c>
      <c r="S22" s="99"/>
      <c r="T22" s="99"/>
      <c r="U22" s="98"/>
      <c r="V22" s="98"/>
    </row>
    <row r="23" spans="2:22" ht="15">
      <c r="B23" s="100" t="s">
        <v>32</v>
      </c>
      <c r="C23" s="101"/>
      <c r="D23" s="101"/>
      <c r="E23" s="149">
        <f>ETHOUT1</f>
        <v>14.076999999999998</v>
      </c>
      <c r="F23" s="101"/>
      <c r="G23" s="114">
        <v>20</v>
      </c>
      <c r="H23" s="117">
        <v>0.8971</v>
      </c>
      <c r="I23" s="101"/>
      <c r="J23" s="101"/>
      <c r="K23" s="101"/>
      <c r="L23" s="114">
        <v>20</v>
      </c>
      <c r="M23" s="117">
        <v>0.8924</v>
      </c>
      <c r="N23" s="101"/>
      <c r="O23" s="101"/>
      <c r="P23" s="101"/>
      <c r="Q23" s="101"/>
      <c r="R23" s="101"/>
      <c r="S23" s="99"/>
      <c r="T23" s="99"/>
      <c r="U23" s="98"/>
      <c r="V23" s="98"/>
    </row>
    <row r="24" spans="2:22" ht="15">
      <c r="B24" s="101"/>
      <c r="C24" s="101"/>
      <c r="D24" s="101"/>
      <c r="E24" s="101"/>
      <c r="F24" s="101"/>
      <c r="G24" s="103"/>
      <c r="H24" s="104"/>
      <c r="I24" s="101"/>
      <c r="J24" s="101"/>
      <c r="K24" s="101"/>
      <c r="L24" s="103"/>
      <c r="M24" s="104"/>
      <c r="N24" s="101"/>
      <c r="O24" s="101"/>
      <c r="P24" s="101"/>
      <c r="Q24" s="101"/>
      <c r="R24" s="101"/>
      <c r="S24" s="99"/>
      <c r="T24" s="99"/>
      <c r="U24" s="98"/>
      <c r="V24" s="98"/>
    </row>
    <row r="25" spans="2:22" ht="15">
      <c r="B25" s="101"/>
      <c r="C25" s="101"/>
      <c r="D25" s="101"/>
      <c r="E25" s="101"/>
      <c r="F25" s="101"/>
      <c r="G25" s="101"/>
      <c r="H25" s="101"/>
      <c r="I25" s="101"/>
      <c r="J25" s="101"/>
      <c r="K25" s="101"/>
      <c r="L25" s="101"/>
      <c r="M25" s="101"/>
      <c r="N25" s="101"/>
      <c r="O25" s="101"/>
      <c r="P25" s="101"/>
      <c r="Q25" s="101"/>
      <c r="R25" s="101"/>
      <c r="S25" s="99"/>
      <c r="T25" s="99"/>
      <c r="U25" s="98"/>
      <c r="V25" s="98"/>
    </row>
    <row r="26" spans="2:22" ht="15">
      <c r="B26" s="100" t="s">
        <v>37</v>
      </c>
      <c r="C26" s="102"/>
      <c r="D26" s="101"/>
      <c r="E26" s="101"/>
      <c r="F26" s="101"/>
      <c r="G26" s="100" t="s">
        <v>6</v>
      </c>
      <c r="H26" s="102"/>
      <c r="I26" s="101"/>
      <c r="J26" s="101"/>
      <c r="K26" s="101"/>
      <c r="L26" s="100" t="s">
        <v>8</v>
      </c>
      <c r="M26" s="102"/>
      <c r="N26" s="101"/>
      <c r="O26" s="101"/>
      <c r="P26" s="101"/>
      <c r="Q26" s="100" t="s">
        <v>10</v>
      </c>
      <c r="R26" s="101"/>
      <c r="S26" s="99"/>
      <c r="T26" s="99"/>
      <c r="U26" s="98"/>
      <c r="V26" s="98"/>
    </row>
    <row r="27" spans="2:22" ht="15">
      <c r="B27" s="106">
        <v>15</v>
      </c>
      <c r="C27" s="109">
        <v>0.000908</v>
      </c>
      <c r="D27" s="101"/>
      <c r="E27" s="101"/>
      <c r="F27" s="101"/>
      <c r="G27" s="112">
        <v>70</v>
      </c>
      <c r="H27" s="115">
        <v>1.2124</v>
      </c>
      <c r="I27" s="101"/>
      <c r="J27" s="101"/>
      <c r="K27" s="101"/>
      <c r="L27" s="112">
        <v>70</v>
      </c>
      <c r="M27" s="115">
        <v>1.1825</v>
      </c>
      <c r="N27" s="101"/>
      <c r="O27" s="101"/>
      <c r="P27" s="101"/>
      <c r="Q27" s="118">
        <v>200</v>
      </c>
      <c r="R27" s="112">
        <v>0.95556</v>
      </c>
      <c r="S27" s="99"/>
      <c r="T27" s="99"/>
      <c r="U27" s="98"/>
      <c r="V27" s="98"/>
    </row>
    <row r="28" spans="2:22" ht="15">
      <c r="B28" s="107">
        <v>14.5</v>
      </c>
      <c r="C28" s="110">
        <v>0.000954</v>
      </c>
      <c r="D28" s="101"/>
      <c r="E28" s="101"/>
      <c r="F28" s="101"/>
      <c r="G28" s="113">
        <v>54.49</v>
      </c>
      <c r="H28" s="116">
        <v>1.1843</v>
      </c>
      <c r="I28" s="101"/>
      <c r="J28" s="101"/>
      <c r="K28" s="101"/>
      <c r="L28" s="113">
        <v>61.67</v>
      </c>
      <c r="M28" s="116">
        <v>1.1131</v>
      </c>
      <c r="N28" s="101"/>
      <c r="O28" s="101"/>
      <c r="P28" s="101"/>
      <c r="Q28" s="119">
        <v>150</v>
      </c>
      <c r="R28" s="113">
        <v>0.98333</v>
      </c>
      <c r="S28" s="99"/>
      <c r="T28" s="99"/>
      <c r="U28" s="98"/>
      <c r="V28" s="98"/>
    </row>
    <row r="29" spans="2:22" ht="15">
      <c r="B29" s="107">
        <v>14</v>
      </c>
      <c r="C29" s="110">
        <v>0.001003</v>
      </c>
      <c r="D29" s="101"/>
      <c r="E29" s="101"/>
      <c r="F29" s="101"/>
      <c r="G29" s="113">
        <v>42.41</v>
      </c>
      <c r="H29" s="116">
        <v>1.1293</v>
      </c>
      <c r="I29" s="101"/>
      <c r="J29" s="101"/>
      <c r="K29" s="101"/>
      <c r="L29" s="113">
        <v>53.33</v>
      </c>
      <c r="M29" s="116">
        <v>1.0526</v>
      </c>
      <c r="N29" s="101"/>
      <c r="O29" s="101"/>
      <c r="P29" s="101"/>
      <c r="Q29" s="119">
        <v>100</v>
      </c>
      <c r="R29" s="113">
        <v>1.01111</v>
      </c>
      <c r="S29" s="99"/>
      <c r="T29" s="99"/>
      <c r="U29" s="98"/>
      <c r="V29" s="98"/>
    </row>
    <row r="30" spans="2:22" ht="15">
      <c r="B30" s="107">
        <v>13.5</v>
      </c>
      <c r="C30" s="110">
        <v>0.001057</v>
      </c>
      <c r="D30" s="101"/>
      <c r="E30" s="101"/>
      <c r="F30" s="101"/>
      <c r="G30" s="113">
        <v>33.01</v>
      </c>
      <c r="H30" s="116">
        <v>1</v>
      </c>
      <c r="I30" s="101"/>
      <c r="J30" s="101"/>
      <c r="K30" s="101"/>
      <c r="L30" s="113">
        <v>45</v>
      </c>
      <c r="M30" s="116">
        <v>1</v>
      </c>
      <c r="N30" s="101"/>
      <c r="O30" s="101"/>
      <c r="P30" s="101"/>
      <c r="Q30" s="119">
        <v>50</v>
      </c>
      <c r="R30" s="113">
        <v>1.03889</v>
      </c>
      <c r="S30" s="99"/>
      <c r="T30" s="99"/>
      <c r="U30" s="98"/>
      <c r="V30" s="98"/>
    </row>
    <row r="31" spans="2:22" ht="15">
      <c r="B31" s="107">
        <v>13</v>
      </c>
      <c r="C31" s="110">
        <v>0.001115</v>
      </c>
      <c r="D31" s="101"/>
      <c r="E31" s="101"/>
      <c r="F31" s="101"/>
      <c r="G31" s="113">
        <v>25.69</v>
      </c>
      <c r="H31" s="116">
        <v>0.8769</v>
      </c>
      <c r="I31" s="101"/>
      <c r="J31" s="101"/>
      <c r="K31" s="101"/>
      <c r="L31" s="113">
        <v>36.67</v>
      </c>
      <c r="M31" s="116">
        <v>0.9477</v>
      </c>
      <c r="N31" s="101"/>
      <c r="O31" s="101"/>
      <c r="P31" s="101"/>
      <c r="Q31" s="120">
        <v>0</v>
      </c>
      <c r="R31" s="114">
        <v>1.06667</v>
      </c>
      <c r="S31" s="99"/>
      <c r="T31" s="99"/>
      <c r="U31" s="98"/>
      <c r="V31" s="98"/>
    </row>
    <row r="32" spans="2:22" ht="15">
      <c r="B32" s="107">
        <v>12</v>
      </c>
      <c r="C32" s="110">
        <v>0.001245</v>
      </c>
      <c r="D32" s="101"/>
      <c r="E32" s="101"/>
      <c r="F32" s="101"/>
      <c r="G32" s="114">
        <v>20</v>
      </c>
      <c r="H32" s="117">
        <v>0.7892</v>
      </c>
      <c r="I32" s="101"/>
      <c r="J32" s="101"/>
      <c r="K32" s="101"/>
      <c r="L32" s="113">
        <v>28.33</v>
      </c>
      <c r="M32" s="116">
        <v>0.8942</v>
      </c>
      <c r="N32" s="101"/>
      <c r="O32" s="101"/>
      <c r="P32" s="101"/>
      <c r="Q32" s="101"/>
      <c r="R32" s="101"/>
      <c r="S32" s="99"/>
      <c r="T32" s="99"/>
      <c r="U32" s="98"/>
      <c r="V32" s="98"/>
    </row>
    <row r="33" spans="2:22" ht="15">
      <c r="B33" s="107">
        <v>11</v>
      </c>
      <c r="C33" s="110">
        <v>0.001405</v>
      </c>
      <c r="D33" s="101"/>
      <c r="E33" s="101"/>
      <c r="F33" s="101"/>
      <c r="G33" s="101"/>
      <c r="H33" s="101"/>
      <c r="I33" s="101"/>
      <c r="J33" s="101"/>
      <c r="K33" s="101"/>
      <c r="L33" s="114">
        <v>20</v>
      </c>
      <c r="M33" s="117">
        <v>0.8409</v>
      </c>
      <c r="N33" s="101"/>
      <c r="O33" s="101"/>
      <c r="P33" s="101"/>
      <c r="Q33" s="101"/>
      <c r="R33" s="101"/>
      <c r="S33" s="99"/>
      <c r="T33" s="99"/>
      <c r="U33" s="98"/>
      <c r="V33" s="98"/>
    </row>
    <row r="34" spans="2:22" ht="15">
      <c r="B34" s="107">
        <v>10</v>
      </c>
      <c r="C34" s="110">
        <v>0.001643</v>
      </c>
      <c r="D34" s="101"/>
      <c r="E34" s="101"/>
      <c r="F34" s="101"/>
      <c r="G34" s="101"/>
      <c r="H34" s="101"/>
      <c r="I34" s="101"/>
      <c r="J34" s="101"/>
      <c r="K34" s="101"/>
      <c r="L34" s="101"/>
      <c r="M34" s="101"/>
      <c r="N34" s="101"/>
      <c r="O34" s="101"/>
      <c r="P34" s="101"/>
      <c r="Q34" s="101"/>
      <c r="R34" s="101"/>
      <c r="S34" s="99"/>
      <c r="T34" s="99"/>
      <c r="U34" s="98"/>
      <c r="V34" s="98"/>
    </row>
    <row r="35" spans="2:22" ht="15">
      <c r="B35" s="107">
        <v>9</v>
      </c>
      <c r="C35" s="110">
        <v>0.001994</v>
      </c>
      <c r="D35" s="101"/>
      <c r="E35" s="101"/>
      <c r="F35" s="101"/>
      <c r="G35" s="101"/>
      <c r="H35" s="101"/>
      <c r="I35" s="101"/>
      <c r="J35" s="101"/>
      <c r="K35" s="101"/>
      <c r="L35" s="101"/>
      <c r="M35" s="101"/>
      <c r="N35" s="101"/>
      <c r="O35" s="101"/>
      <c r="P35" s="101"/>
      <c r="Q35" s="101"/>
      <c r="R35" s="101"/>
      <c r="S35" s="99"/>
      <c r="T35" s="99"/>
      <c r="U35" s="98"/>
      <c r="V35" s="98"/>
    </row>
    <row r="36" spans="2:22" ht="15">
      <c r="B36" s="107">
        <v>8</v>
      </c>
      <c r="C36" s="110">
        <v>0.002413</v>
      </c>
      <c r="D36" s="101"/>
      <c r="E36" s="101"/>
      <c r="F36" s="101"/>
      <c r="G36" s="101"/>
      <c r="H36" s="101"/>
      <c r="I36" s="101"/>
      <c r="J36" s="101"/>
      <c r="K36" s="101"/>
      <c r="L36" s="101"/>
      <c r="M36" s="101"/>
      <c r="N36" s="105"/>
      <c r="O36" s="101"/>
      <c r="P36" s="101"/>
      <c r="Q36" s="101"/>
      <c r="R36" s="101"/>
      <c r="S36" s="99"/>
      <c r="T36" s="99"/>
      <c r="U36" s="98"/>
      <c r="V36" s="98"/>
    </row>
    <row r="37" spans="2:22" ht="15">
      <c r="B37" s="107">
        <v>7</v>
      </c>
      <c r="C37" s="110">
        <v>0.002818</v>
      </c>
      <c r="D37" s="101"/>
      <c r="E37" s="101"/>
      <c r="F37" s="101"/>
      <c r="G37" s="101"/>
      <c r="H37" s="101"/>
      <c r="I37" s="101"/>
      <c r="J37" s="101"/>
      <c r="K37" s="101"/>
      <c r="L37" s="101"/>
      <c r="M37" s="101"/>
      <c r="N37" s="101"/>
      <c r="O37" s="101"/>
      <c r="P37" s="101"/>
      <c r="Q37" s="101"/>
      <c r="R37" s="101"/>
      <c r="S37" s="99"/>
      <c r="T37" s="99"/>
      <c r="U37" s="98"/>
      <c r="V37" s="98"/>
    </row>
    <row r="38" spans="2:22" ht="15">
      <c r="B38" s="108">
        <v>6</v>
      </c>
      <c r="C38" s="111">
        <v>0.003165</v>
      </c>
      <c r="D38" s="101"/>
      <c r="E38" s="101"/>
      <c r="F38" s="101"/>
      <c r="G38" s="101"/>
      <c r="H38" s="101"/>
      <c r="I38" s="101"/>
      <c r="J38" s="101"/>
      <c r="K38" s="101"/>
      <c r="L38" s="101"/>
      <c r="M38" s="101"/>
      <c r="N38" s="101"/>
      <c r="O38" s="101"/>
      <c r="P38" s="101"/>
      <c r="Q38" s="101"/>
      <c r="R38" s="101"/>
      <c r="S38" s="99"/>
      <c r="T38" s="99"/>
      <c r="U38" s="98"/>
      <c r="V38" s="98"/>
    </row>
    <row r="39" spans="2:22" ht="15">
      <c r="B39" s="98"/>
      <c r="C39" s="98"/>
      <c r="D39" s="98"/>
      <c r="E39" s="98"/>
      <c r="F39" s="98"/>
      <c r="G39" s="98"/>
      <c r="H39" s="98"/>
      <c r="I39" s="98"/>
      <c r="J39" s="98"/>
      <c r="K39" s="98"/>
      <c r="L39" s="98"/>
      <c r="M39" s="98"/>
      <c r="N39" s="98"/>
      <c r="O39" s="98"/>
      <c r="P39" s="98"/>
      <c r="Q39" s="98"/>
      <c r="R39" s="98"/>
      <c r="S39" s="98"/>
      <c r="T39" s="98"/>
      <c r="U39" s="98"/>
      <c r="V39" s="98"/>
    </row>
    <row r="40" spans="2:22" ht="15">
      <c r="B40" s="98"/>
      <c r="C40" s="98"/>
      <c r="D40" s="98"/>
      <c r="E40" s="98"/>
      <c r="F40" s="98"/>
      <c r="G40" s="98"/>
      <c r="H40" s="98"/>
      <c r="I40" s="98"/>
      <c r="J40" s="98"/>
      <c r="K40" s="98"/>
      <c r="L40" s="98"/>
      <c r="M40" s="98"/>
      <c r="N40" s="98"/>
      <c r="O40" s="98"/>
      <c r="P40" s="98"/>
      <c r="Q40" s="98"/>
      <c r="R40" s="98"/>
      <c r="S40" s="98"/>
      <c r="T40" s="98"/>
      <c r="U40" s="98"/>
      <c r="V40" s="98"/>
    </row>
    <row r="64" ht="15">
      <c r="W64" s="1" t="s">
        <v>34</v>
      </c>
    </row>
  </sheetData>
  <sheetProtection password="CB9C" sheet="1" objects="1" scenarios="1"/>
  <mergeCells count="1">
    <mergeCell ref="E14:J14"/>
  </mergeCells>
  <conditionalFormatting sqref="E14:J14">
    <cfRule type="containsText" priority="1" dxfId="3" operator="containsText" stopIfTrue="1" text="ETHANOL">
      <formula>NOT(ISERROR(SEARCH("ETHANOL",E14)))</formula>
    </cfRule>
  </conditionalFormatting>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B13:T38"/>
  <sheetViews>
    <sheetView zoomScalePageLayoutView="0" workbookViewId="0" topLeftCell="A1">
      <selection activeCell="G14" sqref="G14"/>
    </sheetView>
  </sheetViews>
  <sheetFormatPr defaultColWidth="9.140625" defaultRowHeight="12.75"/>
  <cols>
    <col min="1" max="5" width="9.140625" style="121" customWidth="1"/>
    <col min="6" max="6" width="9.7109375" style="121" bestFit="1" customWidth="1"/>
    <col min="7" max="9" width="9.140625" style="121" customWidth="1"/>
    <col min="10" max="10" width="8.00390625" style="121" bestFit="1" customWidth="1"/>
    <col min="11" max="11" width="9.57421875" style="121" bestFit="1" customWidth="1"/>
    <col min="12" max="16384" width="9.140625" style="121" customWidth="1"/>
  </cols>
  <sheetData>
    <row r="1" ht="15"/>
    <row r="2" ht="15"/>
    <row r="3" ht="15"/>
    <row r="4" ht="15"/>
    <row r="5" ht="15"/>
    <row r="6" ht="15"/>
    <row r="7" ht="15"/>
    <row r="8" ht="15"/>
    <row r="9" ht="15"/>
    <row r="10" ht="15"/>
    <row r="11" ht="15"/>
    <row r="13" spans="2:20" ht="15">
      <c r="B13" s="122" t="s">
        <v>29</v>
      </c>
      <c r="C13" s="123"/>
      <c r="D13" s="123"/>
      <c r="E13" s="123"/>
      <c r="F13" s="123"/>
      <c r="G13" s="122" t="s">
        <v>30</v>
      </c>
      <c r="H13" s="123"/>
      <c r="I13" s="123"/>
      <c r="J13" s="123"/>
      <c r="K13" s="124"/>
      <c r="L13" s="173">
        <f>IF(FP&lt;20,"** FUEL PRESSURE MUST BE BETWEEN 20 AND 70 PSID **",IF(FP&gt;70,"** FUEL PRESSURE MUST BE BETWEEN 20 AND 70 PSID **",""))</f>
      </c>
      <c r="M13" s="173"/>
      <c r="N13" s="173"/>
      <c r="O13" s="173"/>
      <c r="P13" s="173"/>
      <c r="Q13" s="173"/>
      <c r="R13" s="125"/>
      <c r="S13" s="123"/>
      <c r="T13" s="123"/>
    </row>
    <row r="14" spans="2:20" ht="15">
      <c r="B14" s="96">
        <v>10</v>
      </c>
      <c r="C14" s="126"/>
      <c r="D14" s="122"/>
      <c r="E14" s="123"/>
      <c r="F14" s="123"/>
      <c r="G14" s="97">
        <v>43.5</v>
      </c>
      <c r="H14" s="126" t="s">
        <v>21</v>
      </c>
      <c r="I14" s="123"/>
      <c r="J14" s="123"/>
      <c r="K14" s="125"/>
      <c r="L14" s="173">
        <f>IF(ETH2&lt;0,"** ETHANOL CONTENT MUST BE BETWEEN 0 AND 100 **",IF(ETH2&gt;100,"** ETHANOL CONTENT MUST BE BETWEEN 0 AND 100 **",""))</f>
      </c>
      <c r="M14" s="173"/>
      <c r="N14" s="173"/>
      <c r="O14" s="173"/>
      <c r="P14" s="173"/>
      <c r="Q14" s="173"/>
      <c r="R14" s="125"/>
      <c r="S14" s="123"/>
      <c r="T14" s="123"/>
    </row>
    <row r="15" spans="2:20" ht="15">
      <c r="B15" s="123"/>
      <c r="C15" s="123"/>
      <c r="D15" s="123"/>
      <c r="E15" s="123"/>
      <c r="F15" s="123"/>
      <c r="G15" s="123"/>
      <c r="H15" s="123"/>
      <c r="I15" s="123"/>
      <c r="J15" s="123"/>
      <c r="K15" s="125"/>
      <c r="L15" s="125"/>
      <c r="M15" s="125"/>
      <c r="N15" s="125"/>
      <c r="O15" s="125"/>
      <c r="P15" s="125"/>
      <c r="Q15" s="125"/>
      <c r="R15" s="125"/>
      <c r="S15" s="123"/>
      <c r="T15" s="123"/>
    </row>
    <row r="16" spans="2:20" ht="15">
      <c r="B16" s="123"/>
      <c r="C16" s="123"/>
      <c r="D16" s="123"/>
      <c r="E16" s="123"/>
      <c r="F16" s="123"/>
      <c r="G16" s="123"/>
      <c r="H16" s="123"/>
      <c r="I16" s="123"/>
      <c r="J16" s="123"/>
      <c r="K16" s="123"/>
      <c r="L16" s="123"/>
      <c r="M16" s="123"/>
      <c r="N16" s="123"/>
      <c r="O16" s="123"/>
      <c r="P16" s="123"/>
      <c r="Q16" s="123"/>
      <c r="R16" s="123"/>
      <c r="S16" s="123"/>
      <c r="T16" s="123"/>
    </row>
    <row r="17" spans="2:20" ht="15">
      <c r="B17" s="122" t="s">
        <v>0</v>
      </c>
      <c r="C17" s="122"/>
      <c r="D17" s="122"/>
      <c r="E17" s="122"/>
      <c r="F17" s="123"/>
      <c r="G17" s="122" t="s">
        <v>5</v>
      </c>
      <c r="H17" s="127"/>
      <c r="I17" s="123"/>
      <c r="J17" s="123"/>
      <c r="K17" s="123"/>
      <c r="L17" s="122" t="s">
        <v>7</v>
      </c>
      <c r="M17" s="127"/>
      <c r="N17" s="123"/>
      <c r="O17" s="123"/>
      <c r="P17" s="123"/>
      <c r="Q17" s="122" t="s">
        <v>9</v>
      </c>
      <c r="R17" s="123"/>
      <c r="S17" s="123"/>
      <c r="T17" s="123"/>
    </row>
    <row r="18" spans="2:20" ht="15">
      <c r="B18" s="122" t="s">
        <v>1</v>
      </c>
      <c r="C18" s="122"/>
      <c r="D18" s="122"/>
      <c r="E18" s="128">
        <f>'Background Math'!J8</f>
        <v>2.269625731554636E-05</v>
      </c>
      <c r="F18" s="123"/>
      <c r="G18" s="129">
        <v>70</v>
      </c>
      <c r="H18" s="130">
        <v>1</v>
      </c>
      <c r="I18" s="123"/>
      <c r="J18" s="123"/>
      <c r="K18" s="123"/>
      <c r="L18" s="129">
        <v>70</v>
      </c>
      <c r="M18" s="130">
        <v>1</v>
      </c>
      <c r="N18" s="123"/>
      <c r="O18" s="123"/>
      <c r="P18" s="123"/>
      <c r="Q18" s="131">
        <v>200</v>
      </c>
      <c r="R18" s="129">
        <v>1</v>
      </c>
      <c r="S18" s="123"/>
      <c r="T18" s="123"/>
    </row>
    <row r="19" spans="2:20" ht="15">
      <c r="B19" s="122" t="s">
        <v>2</v>
      </c>
      <c r="C19" s="122"/>
      <c r="D19" s="122"/>
      <c r="E19" s="132">
        <f>'Background Math'!J9</f>
        <v>0.023434450783278143</v>
      </c>
      <c r="F19" s="123"/>
      <c r="G19" s="133">
        <v>54.49</v>
      </c>
      <c r="H19" s="134">
        <v>1</v>
      </c>
      <c r="I19" s="123"/>
      <c r="J19" s="123"/>
      <c r="K19" s="123"/>
      <c r="L19" s="133">
        <v>54.49</v>
      </c>
      <c r="M19" s="134">
        <v>1</v>
      </c>
      <c r="N19" s="123"/>
      <c r="O19" s="123"/>
      <c r="P19" s="123"/>
      <c r="Q19" s="135">
        <v>150</v>
      </c>
      <c r="R19" s="133">
        <v>1</v>
      </c>
      <c r="S19" s="123"/>
      <c r="T19" s="123"/>
    </row>
    <row r="20" spans="2:20" ht="15">
      <c r="B20" s="122" t="s">
        <v>3</v>
      </c>
      <c r="C20" s="122"/>
      <c r="D20" s="122"/>
      <c r="E20" s="132">
        <f>'Background Math'!J10</f>
        <v>0.025720888643046357</v>
      </c>
      <c r="F20" s="123"/>
      <c r="G20" s="133">
        <v>42.41</v>
      </c>
      <c r="H20" s="134">
        <v>1</v>
      </c>
      <c r="I20" s="123"/>
      <c r="J20" s="123"/>
      <c r="K20" s="123"/>
      <c r="L20" s="133">
        <v>42.41</v>
      </c>
      <c r="M20" s="134">
        <v>1</v>
      </c>
      <c r="N20" s="123"/>
      <c r="O20" s="123"/>
      <c r="P20" s="123"/>
      <c r="Q20" s="135">
        <v>100</v>
      </c>
      <c r="R20" s="133">
        <v>1</v>
      </c>
      <c r="S20" s="123"/>
      <c r="T20" s="123"/>
    </row>
    <row r="21" spans="2:20" ht="15">
      <c r="B21" s="122" t="s">
        <v>4</v>
      </c>
      <c r="C21" s="122"/>
      <c r="D21" s="122"/>
      <c r="E21" s="145">
        <f>'Background Math'!E11</f>
        <v>0.000306</v>
      </c>
      <c r="F21" s="123"/>
      <c r="G21" s="133">
        <v>33.01</v>
      </c>
      <c r="H21" s="134">
        <v>1</v>
      </c>
      <c r="I21" s="123"/>
      <c r="J21" s="123"/>
      <c r="K21" s="123"/>
      <c r="L21" s="133">
        <v>33.01</v>
      </c>
      <c r="M21" s="134">
        <v>1</v>
      </c>
      <c r="N21" s="123"/>
      <c r="O21" s="123"/>
      <c r="P21" s="123"/>
      <c r="Q21" s="135">
        <v>50</v>
      </c>
      <c r="R21" s="133">
        <v>1</v>
      </c>
      <c r="S21" s="123"/>
      <c r="T21" s="123"/>
    </row>
    <row r="22" spans="6:20" ht="15">
      <c r="F22" s="123"/>
      <c r="G22" s="133">
        <v>25.69</v>
      </c>
      <c r="H22" s="134">
        <v>1</v>
      </c>
      <c r="I22" s="123"/>
      <c r="J22" s="123"/>
      <c r="K22" s="123"/>
      <c r="L22" s="133">
        <v>25.69</v>
      </c>
      <c r="M22" s="134">
        <v>1</v>
      </c>
      <c r="N22" s="123"/>
      <c r="O22" s="123"/>
      <c r="P22" s="123"/>
      <c r="Q22" s="136">
        <v>0</v>
      </c>
      <c r="R22" s="137">
        <v>1</v>
      </c>
      <c r="S22" s="123"/>
      <c r="T22" s="123"/>
    </row>
    <row r="23" spans="2:20" ht="15">
      <c r="B23" s="122" t="s">
        <v>32</v>
      </c>
      <c r="C23" s="122"/>
      <c r="D23" s="122"/>
      <c r="E23" s="148">
        <f>ETHOUT2</f>
        <v>14.076999999999998</v>
      </c>
      <c r="F23" s="123"/>
      <c r="G23" s="137">
        <v>20</v>
      </c>
      <c r="H23" s="138">
        <v>1</v>
      </c>
      <c r="I23" s="123"/>
      <c r="J23" s="123"/>
      <c r="K23" s="123"/>
      <c r="L23" s="137">
        <v>20</v>
      </c>
      <c r="M23" s="138">
        <v>1</v>
      </c>
      <c r="N23" s="123"/>
      <c r="O23" s="123"/>
      <c r="P23" s="123"/>
      <c r="Q23" s="123"/>
      <c r="R23" s="123"/>
      <c r="S23" s="123"/>
      <c r="T23" s="123"/>
    </row>
    <row r="24" spans="2:20" ht="15">
      <c r="B24" s="123"/>
      <c r="C24" s="123"/>
      <c r="D24" s="123"/>
      <c r="E24" s="123"/>
      <c r="F24" s="123"/>
      <c r="G24" s="139"/>
      <c r="H24" s="140"/>
      <c r="I24" s="123"/>
      <c r="J24" s="123"/>
      <c r="K24" s="123"/>
      <c r="L24" s="139"/>
      <c r="M24" s="140"/>
      <c r="N24" s="123"/>
      <c r="O24" s="123"/>
      <c r="P24" s="123"/>
      <c r="Q24" s="123"/>
      <c r="R24" s="123"/>
      <c r="S24" s="123"/>
      <c r="T24" s="123"/>
    </row>
    <row r="25" spans="2:20" ht="15">
      <c r="B25" s="123"/>
      <c r="C25" s="123"/>
      <c r="D25" s="123"/>
      <c r="E25" s="123"/>
      <c r="F25" s="123"/>
      <c r="G25" s="123"/>
      <c r="H25" s="123"/>
      <c r="I25" s="123"/>
      <c r="J25" s="123"/>
      <c r="K25" s="123"/>
      <c r="L25" s="123"/>
      <c r="M25" s="123"/>
      <c r="N25" s="123"/>
      <c r="O25" s="123"/>
      <c r="P25" s="123"/>
      <c r="Q25" s="123"/>
      <c r="R25" s="123"/>
      <c r="S25" s="123"/>
      <c r="T25" s="123"/>
    </row>
    <row r="26" spans="2:20" ht="15">
      <c r="B26" s="100" t="s">
        <v>37</v>
      </c>
      <c r="C26" s="127"/>
      <c r="D26" s="123"/>
      <c r="E26" s="123"/>
      <c r="F26" s="123"/>
      <c r="G26" s="122" t="s">
        <v>6</v>
      </c>
      <c r="H26" s="127"/>
      <c r="I26" s="123"/>
      <c r="J26" s="123"/>
      <c r="K26" s="123"/>
      <c r="L26" s="122" t="s">
        <v>8</v>
      </c>
      <c r="M26" s="127"/>
      <c r="N26" s="123"/>
      <c r="O26" s="123"/>
      <c r="P26" s="123"/>
      <c r="Q26" s="122" t="s">
        <v>10</v>
      </c>
      <c r="R26" s="123"/>
      <c r="S26" s="123"/>
      <c r="T26" s="123"/>
    </row>
    <row r="27" spans="2:20" ht="15">
      <c r="B27" s="141">
        <v>15</v>
      </c>
      <c r="C27" s="128">
        <f>'Background Math'!J14</f>
        <v>0.0008994486674669868</v>
      </c>
      <c r="D27" s="123"/>
      <c r="E27" s="123"/>
      <c r="F27" s="123"/>
      <c r="G27" s="129">
        <v>70</v>
      </c>
      <c r="H27" s="130">
        <v>1</v>
      </c>
      <c r="I27" s="123"/>
      <c r="J27" s="123"/>
      <c r="K27" s="123"/>
      <c r="L27" s="129">
        <v>70</v>
      </c>
      <c r="M27" s="130">
        <v>1</v>
      </c>
      <c r="N27" s="123"/>
      <c r="O27" s="123"/>
      <c r="P27" s="123"/>
      <c r="Q27" s="131">
        <v>200</v>
      </c>
      <c r="R27" s="129">
        <v>0.95556</v>
      </c>
      <c r="S27" s="123"/>
      <c r="T27" s="123"/>
    </row>
    <row r="28" spans="2:20" ht="15">
      <c r="B28" s="142">
        <v>14.5</v>
      </c>
      <c r="C28" s="132">
        <f>'Background Math'!J15</f>
        <v>0.000945015450180072</v>
      </c>
      <c r="D28" s="123"/>
      <c r="E28" s="123"/>
      <c r="F28" s="123"/>
      <c r="G28" s="133">
        <v>54.49</v>
      </c>
      <c r="H28" s="134">
        <v>1</v>
      </c>
      <c r="I28" s="123"/>
      <c r="J28" s="123"/>
      <c r="K28" s="123"/>
      <c r="L28" s="133">
        <v>61.67</v>
      </c>
      <c r="M28" s="134">
        <v>1</v>
      </c>
      <c r="N28" s="123"/>
      <c r="O28" s="123"/>
      <c r="P28" s="123"/>
      <c r="Q28" s="135">
        <v>150</v>
      </c>
      <c r="R28" s="133">
        <v>0.98333</v>
      </c>
      <c r="S28" s="123"/>
      <c r="T28" s="123"/>
    </row>
    <row r="29" spans="2:20" ht="15">
      <c r="B29" s="142">
        <v>14</v>
      </c>
      <c r="C29" s="132">
        <f>'Background Math'!J16</f>
        <v>0.0009935539795918368</v>
      </c>
      <c r="D29" s="123"/>
      <c r="E29" s="123"/>
      <c r="F29" s="123"/>
      <c r="G29" s="133">
        <v>42.41</v>
      </c>
      <c r="H29" s="134">
        <v>1</v>
      </c>
      <c r="I29" s="123"/>
      <c r="J29" s="123"/>
      <c r="K29" s="123"/>
      <c r="L29" s="133">
        <v>53.33</v>
      </c>
      <c r="M29" s="134">
        <v>1</v>
      </c>
      <c r="N29" s="123"/>
      <c r="O29" s="123"/>
      <c r="P29" s="123"/>
      <c r="Q29" s="135">
        <v>100</v>
      </c>
      <c r="R29" s="133">
        <v>1.01111</v>
      </c>
      <c r="S29" s="123"/>
      <c r="T29" s="123"/>
    </row>
    <row r="30" spans="2:20" ht="15">
      <c r="B30" s="142">
        <v>13.5</v>
      </c>
      <c r="C30" s="132">
        <f>'Background Math'!J17</f>
        <v>0.0010470454201680671</v>
      </c>
      <c r="D30" s="123"/>
      <c r="E30" s="123"/>
      <c r="F30" s="123"/>
      <c r="G30" s="133">
        <v>33.01</v>
      </c>
      <c r="H30" s="134">
        <v>1</v>
      </c>
      <c r="I30" s="123"/>
      <c r="J30" s="123"/>
      <c r="K30" s="123"/>
      <c r="L30" s="133">
        <v>45</v>
      </c>
      <c r="M30" s="134">
        <v>1</v>
      </c>
      <c r="N30" s="123"/>
      <c r="O30" s="123"/>
      <c r="P30" s="123"/>
      <c r="Q30" s="135">
        <v>50</v>
      </c>
      <c r="R30" s="133">
        <v>1.03889</v>
      </c>
      <c r="S30" s="123"/>
      <c r="T30" s="123"/>
    </row>
    <row r="31" spans="2:20" ht="15">
      <c r="B31" s="142">
        <v>13</v>
      </c>
      <c r="C31" s="132">
        <f>'Background Math'!J18</f>
        <v>0.0011044991896758704</v>
      </c>
      <c r="D31" s="123"/>
      <c r="E31" s="123"/>
      <c r="F31" s="123"/>
      <c r="G31" s="133">
        <v>25.69</v>
      </c>
      <c r="H31" s="134">
        <v>1</v>
      </c>
      <c r="I31" s="123"/>
      <c r="J31" s="123"/>
      <c r="K31" s="123"/>
      <c r="L31" s="133">
        <v>36.67</v>
      </c>
      <c r="M31" s="134">
        <v>1</v>
      </c>
      <c r="N31" s="123"/>
      <c r="O31" s="123"/>
      <c r="P31" s="123"/>
      <c r="Q31" s="136">
        <v>0</v>
      </c>
      <c r="R31" s="137">
        <v>1.06667</v>
      </c>
      <c r="S31" s="123"/>
      <c r="T31" s="123"/>
    </row>
    <row r="32" spans="2:20" ht="15">
      <c r="B32" s="142">
        <v>12</v>
      </c>
      <c r="C32" s="132">
        <f>'Background Math'!J19</f>
        <v>0.0012332748799519808</v>
      </c>
      <c r="D32" s="123"/>
      <c r="E32" s="123"/>
      <c r="F32" s="123"/>
      <c r="G32" s="137">
        <v>20</v>
      </c>
      <c r="H32" s="138">
        <v>1</v>
      </c>
      <c r="I32" s="123"/>
      <c r="J32" s="123"/>
      <c r="K32" s="123"/>
      <c r="L32" s="133">
        <v>28.33</v>
      </c>
      <c r="M32" s="134">
        <v>1</v>
      </c>
      <c r="N32" s="123"/>
      <c r="O32" s="123"/>
      <c r="P32" s="123"/>
      <c r="Q32" s="123"/>
      <c r="R32" s="123"/>
      <c r="S32" s="123"/>
      <c r="T32" s="123"/>
    </row>
    <row r="33" spans="2:20" ht="15">
      <c r="B33" s="142">
        <v>11</v>
      </c>
      <c r="C33" s="132">
        <f>'Background Math'!J20</f>
        <v>0.001391768037214886</v>
      </c>
      <c r="D33" s="123"/>
      <c r="E33" s="123"/>
      <c r="F33" s="123"/>
      <c r="G33" s="123"/>
      <c r="H33" s="123"/>
      <c r="I33" s="123"/>
      <c r="J33" s="123"/>
      <c r="K33" s="123"/>
      <c r="L33" s="137">
        <v>20</v>
      </c>
      <c r="M33" s="138">
        <v>1</v>
      </c>
      <c r="N33" s="123"/>
      <c r="O33" s="123"/>
      <c r="P33" s="123"/>
      <c r="Q33" s="123"/>
      <c r="R33" s="123"/>
      <c r="S33" s="123"/>
      <c r="T33" s="123"/>
    </row>
    <row r="34" spans="2:20" ht="15">
      <c r="B34" s="142">
        <v>10</v>
      </c>
      <c r="C34" s="132">
        <f>'Background Math'!J21</f>
        <v>0.0016275266086434573</v>
      </c>
      <c r="D34" s="123"/>
      <c r="E34" s="123"/>
      <c r="F34" s="123"/>
      <c r="G34" s="123"/>
      <c r="H34" s="123"/>
      <c r="I34" s="123"/>
      <c r="J34" s="123"/>
      <c r="K34" s="123"/>
      <c r="L34" s="123"/>
      <c r="M34" s="123"/>
      <c r="N34" s="123"/>
      <c r="O34" s="123"/>
      <c r="P34" s="123"/>
      <c r="Q34" s="123"/>
      <c r="R34" s="123"/>
      <c r="S34" s="123"/>
      <c r="T34" s="123"/>
    </row>
    <row r="35" spans="2:20" ht="15">
      <c r="B35" s="142">
        <v>9</v>
      </c>
      <c r="C35" s="132">
        <f>'Background Math'!J22</f>
        <v>0.0019752209723889556</v>
      </c>
      <c r="D35" s="123"/>
      <c r="E35" s="123"/>
      <c r="F35" s="123"/>
      <c r="G35" s="123"/>
      <c r="H35" s="123"/>
      <c r="I35" s="123"/>
      <c r="J35" s="123"/>
      <c r="K35" s="123"/>
      <c r="L35" s="123"/>
      <c r="M35" s="123"/>
      <c r="N35" s="123"/>
      <c r="O35" s="123"/>
      <c r="P35" s="123"/>
      <c r="Q35" s="123"/>
      <c r="R35" s="123"/>
      <c r="S35" s="123"/>
      <c r="T35" s="123"/>
    </row>
    <row r="36" spans="2:20" ht="15">
      <c r="B36" s="142">
        <v>8</v>
      </c>
      <c r="C36" s="132">
        <f>'Background Math'!J23</f>
        <v>0.0023902749279711886</v>
      </c>
      <c r="D36" s="123"/>
      <c r="E36" s="123"/>
      <c r="F36" s="123"/>
      <c r="G36" s="123"/>
      <c r="H36" s="123"/>
      <c r="I36" s="123"/>
      <c r="J36" s="123"/>
      <c r="K36" s="123"/>
      <c r="L36" s="123"/>
      <c r="M36" s="143"/>
      <c r="N36" s="123"/>
      <c r="O36" s="123"/>
      <c r="P36" s="123"/>
      <c r="Q36" s="123"/>
      <c r="R36" s="123"/>
      <c r="S36" s="123"/>
      <c r="T36" s="123"/>
    </row>
    <row r="37" spans="2:20" ht="15">
      <c r="B37" s="142">
        <v>7</v>
      </c>
      <c r="C37" s="132">
        <f>'Background Math'!J24</f>
        <v>0.0027914607322929172</v>
      </c>
      <c r="D37" s="123"/>
      <c r="E37" s="123"/>
      <c r="F37" s="123"/>
      <c r="G37" s="123"/>
      <c r="H37" s="123"/>
      <c r="I37" s="123"/>
      <c r="J37" s="123"/>
      <c r="K37" s="123"/>
      <c r="L37" s="123"/>
      <c r="M37" s="123"/>
      <c r="N37" s="123"/>
      <c r="O37" s="123" t="s">
        <v>34</v>
      </c>
      <c r="P37" s="123"/>
      <c r="Q37" s="123"/>
      <c r="R37" s="123"/>
      <c r="S37" s="123"/>
      <c r="T37" s="123"/>
    </row>
    <row r="38" spans="2:20" ht="15">
      <c r="B38" s="144">
        <v>6</v>
      </c>
      <c r="C38" s="145">
        <f>'Background Math'!J25</f>
        <v>0.0031351927671068426</v>
      </c>
      <c r="D38" s="123"/>
      <c r="E38" s="123"/>
      <c r="F38" s="123"/>
      <c r="G38" s="123"/>
      <c r="H38" s="123"/>
      <c r="I38" s="123"/>
      <c r="J38" s="123"/>
      <c r="K38" s="123"/>
      <c r="L38" s="123"/>
      <c r="M38" s="123"/>
      <c r="N38" s="123"/>
      <c r="O38" s="123"/>
      <c r="P38" s="123"/>
      <c r="Q38" s="123"/>
      <c r="R38" s="123"/>
      <c r="S38" s="123"/>
      <c r="T38" s="123"/>
    </row>
  </sheetData>
  <sheetProtection password="CB9C" sheet="1" objects="1" scenarios="1"/>
  <mergeCells count="2">
    <mergeCell ref="L13:Q13"/>
    <mergeCell ref="L14:Q14"/>
  </mergeCells>
  <conditionalFormatting sqref="L13:Q13">
    <cfRule type="containsText" priority="2" dxfId="3" operator="containsText" stopIfTrue="1" text="FUEL">
      <formula>NOT(ISERROR(SEARCH("FUEL",L13)))</formula>
    </cfRule>
  </conditionalFormatting>
  <conditionalFormatting sqref="L14:Q14">
    <cfRule type="containsText" priority="1" dxfId="3" operator="containsText" stopIfTrue="1" text="ETHANOL">
      <formula>NOT(ISERROR(SEARCH("ETHANOL",L14)))</formula>
    </cfRule>
  </conditionalFormatting>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1"/>
  <dimension ref="B3:U37"/>
  <sheetViews>
    <sheetView zoomScalePageLayoutView="0" workbookViewId="0" topLeftCell="A1">
      <selection activeCell="T14" sqref="T14"/>
    </sheetView>
  </sheetViews>
  <sheetFormatPr defaultColWidth="9.140625" defaultRowHeight="12.75"/>
  <cols>
    <col min="1" max="9" width="9.140625" style="6" customWidth="1"/>
    <col min="10" max="10" width="10.7109375" style="6" bestFit="1" customWidth="1"/>
    <col min="11" max="16384" width="9.140625" style="6" customWidth="1"/>
  </cols>
  <sheetData>
    <row r="3" spans="2:15" ht="12.75">
      <c r="B3" s="22" t="s">
        <v>22</v>
      </c>
      <c r="C3" s="23"/>
      <c r="D3" s="24"/>
      <c r="E3" s="158" t="s">
        <v>35</v>
      </c>
      <c r="F3" s="156"/>
      <c r="G3" s="157"/>
      <c r="H3" s="157"/>
      <c r="I3" s="158" t="s">
        <v>36</v>
      </c>
      <c r="J3" s="24"/>
      <c r="K3" s="24"/>
      <c r="L3" s="24"/>
      <c r="M3" s="24"/>
      <c r="N3" s="24"/>
      <c r="O3" s="24"/>
    </row>
    <row r="4" spans="2:15" ht="12.75">
      <c r="B4" s="25" t="s">
        <v>23</v>
      </c>
      <c r="C4" s="26"/>
      <c r="D4" s="24"/>
      <c r="E4" s="150">
        <f>FP</f>
        <v>43.5</v>
      </c>
      <c r="F4" s="24"/>
      <c r="G4" s="24"/>
      <c r="H4" s="24"/>
      <c r="I4" s="150">
        <f>IF(FPX=L8,20.0001,IF(FPX=L13,L13-0.000001,FPX))</f>
        <v>43.5</v>
      </c>
      <c r="J4" s="24"/>
      <c r="K4" s="24"/>
      <c r="L4" s="24"/>
      <c r="M4" s="24"/>
      <c r="N4" s="24"/>
      <c r="O4" s="24"/>
    </row>
    <row r="5" spans="2:15" ht="12.75">
      <c r="B5" s="24"/>
      <c r="C5" s="24"/>
      <c r="D5" s="24"/>
      <c r="E5" s="24"/>
      <c r="F5" s="24"/>
      <c r="G5" s="24"/>
      <c r="H5" s="24"/>
      <c r="I5" s="24"/>
      <c r="J5" s="24"/>
      <c r="K5" s="24"/>
      <c r="L5" s="24"/>
      <c r="M5" s="24"/>
      <c r="N5" s="24"/>
      <c r="O5" s="24"/>
    </row>
    <row r="6" spans="2:21" ht="12.75">
      <c r="B6" s="27"/>
      <c r="C6" s="27"/>
      <c r="D6" s="27"/>
      <c r="E6" s="27"/>
      <c r="F6" s="27"/>
      <c r="G6" s="27"/>
      <c r="H6" s="27"/>
      <c r="I6" s="24"/>
      <c r="J6" s="24"/>
      <c r="K6" s="27"/>
      <c r="L6" s="27"/>
      <c r="M6" s="27"/>
      <c r="N6" s="27"/>
      <c r="O6" s="27"/>
      <c r="P6" s="9"/>
      <c r="Q6" s="9"/>
      <c r="R6" s="9"/>
      <c r="S6" s="9"/>
      <c r="T6" s="9"/>
      <c r="U6" s="9"/>
    </row>
    <row r="7" spans="2:21" ht="14.25">
      <c r="B7" s="28" t="s">
        <v>0</v>
      </c>
      <c r="C7" s="29"/>
      <c r="D7" s="29"/>
      <c r="E7" s="29"/>
      <c r="F7" s="30" t="s">
        <v>27</v>
      </c>
      <c r="G7" s="31"/>
      <c r="H7" s="32" t="s">
        <v>25</v>
      </c>
      <c r="I7" s="33" t="s">
        <v>31</v>
      </c>
      <c r="J7" s="34" t="s">
        <v>11</v>
      </c>
      <c r="K7" s="24"/>
      <c r="L7" s="35" t="s">
        <v>6</v>
      </c>
      <c r="M7" s="36"/>
      <c r="N7" s="37"/>
      <c r="O7" s="37"/>
      <c r="P7" s="11"/>
      <c r="U7" s="11"/>
    </row>
    <row r="8" spans="2:21" ht="12.75">
      <c r="B8" s="38" t="s">
        <v>1</v>
      </c>
      <c r="C8" s="35"/>
      <c r="D8" s="35"/>
      <c r="E8" s="39">
        <f>'Stock Fuel System'!E18</f>
        <v>2.00097E-05</v>
      </c>
      <c r="F8" s="40">
        <f ca="1">FORECAST(1,OFFSET(BPFP,MATCH(1,BPIN,1)-1,0,2),OFFSET(BPIN,MATCH(1,BPIN,1)-1,0,2))</f>
        <v>33.010000000000005</v>
      </c>
      <c r="G8" s="27"/>
      <c r="H8" s="41">
        <f ca="1">FORECAST(FP,OFFSET(BPIN,MATCH(FP,BPFP,1)-1,0,2),OFFSET(BPFP,MATCH(FP,BPFP,1)-1,0,2))</f>
        <v>1.134262748344371</v>
      </c>
      <c r="I8" s="42">
        <f>H8*E8</f>
        <v>2.269625731554636E-05</v>
      </c>
      <c r="J8" s="43">
        <f>IF(FP&lt;20,"ERROR",IF(FP&gt;70,"ERROR",I8))</f>
        <v>2.269625731554636E-05</v>
      </c>
      <c r="K8" s="24"/>
      <c r="L8" s="44">
        <f>'Stock Fuel System'!G32</f>
        <v>20</v>
      </c>
      <c r="M8" s="45">
        <f>'Stock Fuel System'!H32</f>
        <v>0.7892</v>
      </c>
      <c r="N8" s="37"/>
      <c r="O8" s="37"/>
      <c r="P8" s="11"/>
      <c r="U8" s="12"/>
    </row>
    <row r="9" spans="2:21" ht="12.75">
      <c r="B9" s="38" t="s">
        <v>2</v>
      </c>
      <c r="C9" s="35"/>
      <c r="D9" s="35"/>
      <c r="E9" s="46">
        <f>'Stock Fuel System'!E19</f>
        <v>0.017777</v>
      </c>
      <c r="F9" s="47">
        <f ca="1">FORECAST(1,OFFSET(HSFP,MATCH(1,HSIN,1)-1,0,2),OFFSET(HSIN,MATCH(1,HSIN,1)-1,0,2))</f>
        <v>25.690000000000005</v>
      </c>
      <c r="G9" s="27"/>
      <c r="H9" s="48">
        <f ca="1">FORECAST(FP,OFFSET(HSIN,MATCH(FP,HSFP,1)-1,0,2),OFFSET(HSFP,MATCH(FP,HSFP,1)-1,0,2))</f>
        <v>1.3182455298013243</v>
      </c>
      <c r="I9" s="49">
        <f>H9*E9</f>
        <v>0.023434450783278143</v>
      </c>
      <c r="J9" s="50">
        <f>IF(FP&lt;20,"ERROR",IF(FP&gt;70,"ERROR",I9))</f>
        <v>0.023434450783278143</v>
      </c>
      <c r="K9" s="24"/>
      <c r="L9" s="51">
        <f>'Stock Fuel System'!G31</f>
        <v>25.69</v>
      </c>
      <c r="M9" s="52">
        <f>'Stock Fuel System'!H31</f>
        <v>0.8769</v>
      </c>
      <c r="N9" s="37"/>
      <c r="O9" s="37"/>
      <c r="P9" s="11"/>
      <c r="U9" s="12"/>
    </row>
    <row r="10" spans="2:21" ht="12.75">
      <c r="B10" s="38" t="s">
        <v>3</v>
      </c>
      <c r="C10" s="35"/>
      <c r="D10" s="35"/>
      <c r="E10" s="46">
        <f>'Stock Fuel System'!E20</f>
        <v>0.019377</v>
      </c>
      <c r="F10" s="53">
        <f ca="1">FORECAST(1,OFFSET(LSFP,MATCH(1,LSIN,1)-1,0,2),OFFSET(LSIN,MATCH(1,LSIN,1)-1,0,2))</f>
        <v>25.690000000000005</v>
      </c>
      <c r="G10" s="27"/>
      <c r="H10" s="54">
        <f ca="1">FORECAST(FP,OFFSET(LSIN,MATCH(FP,LSFP,1)-1,0,2),OFFSET(LSFP,MATCH(FP,LSFP,1)-1,0,2))</f>
        <v>1.3273927152317881</v>
      </c>
      <c r="I10" s="55">
        <f>H10*E10</f>
        <v>0.025720888643046357</v>
      </c>
      <c r="J10" s="56">
        <f>IF(FP&lt;20,"ERROR",IF(FP&gt;70,"ERROR",I10))</f>
        <v>0.025720888643046357</v>
      </c>
      <c r="K10" s="24"/>
      <c r="L10" s="51">
        <f>'Stock Fuel System'!G30</f>
        <v>33.01</v>
      </c>
      <c r="M10" s="52">
        <f>'Stock Fuel System'!H30</f>
        <v>1</v>
      </c>
      <c r="N10" s="37"/>
      <c r="O10" s="37"/>
      <c r="P10" s="11"/>
      <c r="U10" s="12"/>
    </row>
    <row r="11" spans="2:21" ht="12.75">
      <c r="B11" s="57" t="s">
        <v>4</v>
      </c>
      <c r="C11" s="58"/>
      <c r="D11" s="58"/>
      <c r="E11" s="59">
        <f>'Stock Fuel System'!E21</f>
        <v>0.000306</v>
      </c>
      <c r="F11" s="60"/>
      <c r="G11" s="60"/>
      <c r="H11" s="60"/>
      <c r="I11" s="60"/>
      <c r="J11" s="26"/>
      <c r="K11" s="24"/>
      <c r="L11" s="51">
        <f>'Stock Fuel System'!G29</f>
        <v>42.41</v>
      </c>
      <c r="M11" s="52">
        <f>'Stock Fuel System'!H29</f>
        <v>1.1293</v>
      </c>
      <c r="N11" s="37"/>
      <c r="O11" s="37"/>
      <c r="P11" s="11"/>
      <c r="U11" s="12"/>
    </row>
    <row r="12" spans="2:21" ht="12.75">
      <c r="B12" s="35"/>
      <c r="C12" s="37"/>
      <c r="D12" s="37"/>
      <c r="E12" s="27"/>
      <c r="F12" s="27"/>
      <c r="G12" s="27"/>
      <c r="H12" s="24"/>
      <c r="I12" s="24"/>
      <c r="J12" s="24"/>
      <c r="K12" s="24"/>
      <c r="L12" s="51">
        <f>'Stock Fuel System'!G28</f>
        <v>54.49</v>
      </c>
      <c r="M12" s="52">
        <f>'Stock Fuel System'!H28</f>
        <v>1.1843</v>
      </c>
      <c r="N12" s="37"/>
      <c r="O12" s="37"/>
      <c r="P12" s="11"/>
      <c r="U12" s="12"/>
    </row>
    <row r="13" spans="2:21" ht="12.75">
      <c r="B13" s="22"/>
      <c r="C13" s="61" t="s">
        <v>26</v>
      </c>
      <c r="D13" s="30"/>
      <c r="E13" s="29" t="s">
        <v>28</v>
      </c>
      <c r="F13" s="30"/>
      <c r="G13" s="62"/>
      <c r="H13" s="31"/>
      <c r="I13" s="151" t="s">
        <v>31</v>
      </c>
      <c r="J13" s="152" t="s">
        <v>11</v>
      </c>
      <c r="K13" s="24"/>
      <c r="L13" s="64">
        <f>'Stock Fuel System'!G27</f>
        <v>70</v>
      </c>
      <c r="M13" s="65">
        <f>'Stock Fuel System'!H27</f>
        <v>1.2124</v>
      </c>
      <c r="N13" s="37"/>
      <c r="O13" s="37"/>
      <c r="P13" s="11"/>
      <c r="U13" s="11"/>
    </row>
    <row r="14" spans="2:21" ht="12.75">
      <c r="B14" s="66"/>
      <c r="C14" s="67">
        <f>'Stock Fuel System'!B27</f>
        <v>15</v>
      </c>
      <c r="D14" s="68">
        <f>'Stock Fuel System'!C27</f>
        <v>0.000908</v>
      </c>
      <c r="E14" s="69">
        <f>'Stock Fuel System'!L33</f>
        <v>20</v>
      </c>
      <c r="F14" s="45">
        <f>'Stock Fuel System'!M33</f>
        <v>0.8409</v>
      </c>
      <c r="G14" s="37"/>
      <c r="H14" s="27"/>
      <c r="I14" s="39">
        <f>$F$23*D14</f>
        <v>0.0008994486674669868</v>
      </c>
      <c r="J14" s="153">
        <f aca="true" t="shared" si="0" ref="J14:J25">IF(FP&lt;20,"ERROR",IF(FP&gt;70,"ERROR",I14))</f>
        <v>0.0008994486674669868</v>
      </c>
      <c r="K14" s="24"/>
      <c r="L14" s="37"/>
      <c r="M14" s="37"/>
      <c r="N14" s="37"/>
      <c r="O14" s="37"/>
      <c r="P14" s="11"/>
      <c r="U14" s="11"/>
    </row>
    <row r="15" spans="2:21" ht="12.75">
      <c r="B15" s="66"/>
      <c r="C15" s="71">
        <f>'Stock Fuel System'!B28</f>
        <v>14.5</v>
      </c>
      <c r="D15" s="72">
        <f>'Stock Fuel System'!C28</f>
        <v>0.000954</v>
      </c>
      <c r="E15" s="73">
        <f>'Stock Fuel System'!L32</f>
        <v>28.33</v>
      </c>
      <c r="F15" s="52">
        <f>'Stock Fuel System'!M32</f>
        <v>0.8942</v>
      </c>
      <c r="G15" s="37"/>
      <c r="H15" s="27"/>
      <c r="I15" s="46">
        <f aca="true" t="shared" si="1" ref="I15:I25">$F$23*D15</f>
        <v>0.000945015450180072</v>
      </c>
      <c r="J15" s="154">
        <f t="shared" si="0"/>
        <v>0.000945015450180072</v>
      </c>
      <c r="K15" s="24"/>
      <c r="L15" s="35" t="s">
        <v>5</v>
      </c>
      <c r="M15" s="36"/>
      <c r="N15" s="37"/>
      <c r="O15" s="37"/>
      <c r="P15" s="11"/>
      <c r="Q15" s="11"/>
      <c r="R15" s="11"/>
      <c r="S15" s="11"/>
      <c r="T15" s="11"/>
      <c r="U15" s="11"/>
    </row>
    <row r="16" spans="2:21" ht="12.75">
      <c r="B16" s="66"/>
      <c r="C16" s="71">
        <f>'Stock Fuel System'!B29</f>
        <v>14</v>
      </c>
      <c r="D16" s="72">
        <f>'Stock Fuel System'!C29</f>
        <v>0.001003</v>
      </c>
      <c r="E16" s="73">
        <f>'Stock Fuel System'!L31</f>
        <v>36.67</v>
      </c>
      <c r="F16" s="52">
        <f>'Stock Fuel System'!M31</f>
        <v>0.9477</v>
      </c>
      <c r="G16" s="37"/>
      <c r="H16" s="27"/>
      <c r="I16" s="46">
        <f t="shared" si="1"/>
        <v>0.0009935539795918368</v>
      </c>
      <c r="J16" s="154">
        <f t="shared" si="0"/>
        <v>0.0009935539795918368</v>
      </c>
      <c r="K16" s="24"/>
      <c r="L16" s="44">
        <f>'Stock Fuel System'!G23</f>
        <v>20</v>
      </c>
      <c r="M16" s="45">
        <f>'Stock Fuel System'!H23</f>
        <v>0.8971</v>
      </c>
      <c r="N16" s="37"/>
      <c r="O16" s="37"/>
      <c r="P16" s="11"/>
      <c r="T16" s="10"/>
      <c r="U16" s="11"/>
    </row>
    <row r="17" spans="2:21" ht="12.75">
      <c r="B17" s="66"/>
      <c r="C17" s="71">
        <f>'Stock Fuel System'!B30</f>
        <v>13.5</v>
      </c>
      <c r="D17" s="72">
        <f>'Stock Fuel System'!C30</f>
        <v>0.001057</v>
      </c>
      <c r="E17" s="73">
        <f>'Stock Fuel System'!L30</f>
        <v>45</v>
      </c>
      <c r="F17" s="52">
        <f>'Stock Fuel System'!M30</f>
        <v>1</v>
      </c>
      <c r="G17" s="37"/>
      <c r="H17" s="27"/>
      <c r="I17" s="46">
        <f t="shared" si="1"/>
        <v>0.0010470454201680671</v>
      </c>
      <c r="J17" s="154">
        <f t="shared" si="0"/>
        <v>0.0010470454201680671</v>
      </c>
      <c r="K17" s="24"/>
      <c r="L17" s="51">
        <f>'Stock Fuel System'!G22</f>
        <v>25.69</v>
      </c>
      <c r="M17" s="52">
        <f>'Stock Fuel System'!H22</f>
        <v>1</v>
      </c>
      <c r="N17" s="37"/>
      <c r="O17" s="37"/>
      <c r="P17" s="11"/>
      <c r="T17" s="7"/>
      <c r="U17" s="12"/>
    </row>
    <row r="18" spans="2:21" ht="12.75">
      <c r="B18" s="66"/>
      <c r="C18" s="71">
        <f>'Stock Fuel System'!B31</f>
        <v>13</v>
      </c>
      <c r="D18" s="72">
        <f>'Stock Fuel System'!C31</f>
        <v>0.001115</v>
      </c>
      <c r="E18" s="73">
        <f>'Stock Fuel System'!L29</f>
        <v>53.33</v>
      </c>
      <c r="F18" s="52">
        <f>'Stock Fuel System'!M29</f>
        <v>1.0526</v>
      </c>
      <c r="G18" s="37"/>
      <c r="H18" s="27"/>
      <c r="I18" s="46">
        <f t="shared" si="1"/>
        <v>0.0011044991896758704</v>
      </c>
      <c r="J18" s="154">
        <f t="shared" si="0"/>
        <v>0.0011044991896758704</v>
      </c>
      <c r="K18" s="24"/>
      <c r="L18" s="51">
        <f>'Stock Fuel System'!G21</f>
        <v>33.01</v>
      </c>
      <c r="M18" s="52">
        <f>'Stock Fuel System'!H21</f>
        <v>1.1345</v>
      </c>
      <c r="N18" s="37"/>
      <c r="O18" s="37"/>
      <c r="P18" s="11"/>
      <c r="T18" s="7"/>
      <c r="U18" s="12"/>
    </row>
    <row r="19" spans="2:21" ht="12.75">
      <c r="B19" s="66"/>
      <c r="C19" s="71">
        <f>'Stock Fuel System'!B32</f>
        <v>12</v>
      </c>
      <c r="D19" s="72">
        <f>'Stock Fuel System'!C32</f>
        <v>0.001245</v>
      </c>
      <c r="E19" s="73">
        <f>'Stock Fuel System'!L28</f>
        <v>61.67</v>
      </c>
      <c r="F19" s="52">
        <f>'Stock Fuel System'!M28</f>
        <v>1.1131</v>
      </c>
      <c r="G19" s="37"/>
      <c r="H19" s="27"/>
      <c r="I19" s="46">
        <f t="shared" si="1"/>
        <v>0.0012332748799519808</v>
      </c>
      <c r="J19" s="154">
        <f t="shared" si="0"/>
        <v>0.0012332748799519808</v>
      </c>
      <c r="K19" s="24"/>
      <c r="L19" s="51">
        <f>'Stock Fuel System'!G20</f>
        <v>42.41</v>
      </c>
      <c r="M19" s="52">
        <f>'Stock Fuel System'!H20</f>
        <v>1.3013</v>
      </c>
      <c r="N19" s="37"/>
      <c r="O19" s="37"/>
      <c r="P19" s="11"/>
      <c r="T19" s="7"/>
      <c r="U19" s="12"/>
    </row>
    <row r="20" spans="2:21" ht="12.75">
      <c r="B20" s="66"/>
      <c r="C20" s="71">
        <f>'Stock Fuel System'!B33</f>
        <v>11</v>
      </c>
      <c r="D20" s="72">
        <f>'Stock Fuel System'!C33</f>
        <v>0.001405</v>
      </c>
      <c r="E20" s="74">
        <f>'Stock Fuel System'!L27</f>
        <v>70</v>
      </c>
      <c r="F20" s="65">
        <f>'Stock Fuel System'!M27</f>
        <v>1.1825</v>
      </c>
      <c r="G20" s="37"/>
      <c r="H20" s="27"/>
      <c r="I20" s="46">
        <f t="shared" si="1"/>
        <v>0.001391768037214886</v>
      </c>
      <c r="J20" s="154">
        <f t="shared" si="0"/>
        <v>0.001391768037214886</v>
      </c>
      <c r="K20" s="24"/>
      <c r="L20" s="51">
        <f>'Stock Fuel System'!G19</f>
        <v>54.49</v>
      </c>
      <c r="M20" s="52">
        <f>'Stock Fuel System'!H19</f>
        <v>1.4891</v>
      </c>
      <c r="N20" s="37"/>
      <c r="O20" s="37"/>
      <c r="P20" s="11"/>
      <c r="T20" s="7"/>
      <c r="U20" s="12"/>
    </row>
    <row r="21" spans="2:21" ht="12.75">
      <c r="B21" s="66"/>
      <c r="C21" s="71">
        <f>'Stock Fuel System'!B34</f>
        <v>10</v>
      </c>
      <c r="D21" s="72">
        <f>'Stock Fuel System'!C34</f>
        <v>0.001643</v>
      </c>
      <c r="E21" s="27"/>
      <c r="F21" s="27"/>
      <c r="G21" s="27"/>
      <c r="H21" s="27"/>
      <c r="I21" s="46">
        <f t="shared" si="1"/>
        <v>0.0016275266086434573</v>
      </c>
      <c r="J21" s="154">
        <f t="shared" si="0"/>
        <v>0.0016275266086434573</v>
      </c>
      <c r="K21" s="24"/>
      <c r="L21" s="64">
        <f>'Stock Fuel System'!G18</f>
        <v>70</v>
      </c>
      <c r="M21" s="65">
        <f>'Stock Fuel System'!H18</f>
        <v>1.6829</v>
      </c>
      <c r="N21" s="37"/>
      <c r="O21" s="37"/>
      <c r="P21" s="11"/>
      <c r="T21" s="7"/>
      <c r="U21" s="12"/>
    </row>
    <row r="22" spans="2:21" ht="12.75">
      <c r="B22" s="66"/>
      <c r="C22" s="71">
        <f>'Stock Fuel System'!B35</f>
        <v>9</v>
      </c>
      <c r="D22" s="72">
        <f>'Stock Fuel System'!C35</f>
        <v>0.001994</v>
      </c>
      <c r="E22" s="27"/>
      <c r="F22" s="75" t="s">
        <v>25</v>
      </c>
      <c r="G22" s="27"/>
      <c r="H22" s="27"/>
      <c r="I22" s="46">
        <f t="shared" si="1"/>
        <v>0.0019752209723889556</v>
      </c>
      <c r="J22" s="154">
        <f t="shared" si="0"/>
        <v>0.0019752209723889556</v>
      </c>
      <c r="K22" s="24"/>
      <c r="L22" s="24"/>
      <c r="M22" s="24"/>
      <c r="N22" s="24"/>
      <c r="O22" s="24"/>
      <c r="P22" s="11"/>
      <c r="T22" s="11"/>
      <c r="U22" s="11"/>
    </row>
    <row r="23" spans="2:21" ht="12.75">
      <c r="B23" s="66"/>
      <c r="C23" s="71">
        <f>'Stock Fuel System'!B36</f>
        <v>8</v>
      </c>
      <c r="D23" s="72">
        <f>'Stock Fuel System'!C36</f>
        <v>0.002413</v>
      </c>
      <c r="E23" s="27"/>
      <c r="F23" s="76">
        <f ca="1">FORECAST(FP,OFFSET(OFFSETIN,MATCH(FP,OFFSETFP,1)-1,0,2),OFFSET(OFFSETFP,MATCH(FP,OFFSETFP,1)-1,0,2))</f>
        <v>0.9905822328931573</v>
      </c>
      <c r="G23" s="27"/>
      <c r="H23" s="27"/>
      <c r="I23" s="46">
        <f t="shared" si="1"/>
        <v>0.0023902749279711886</v>
      </c>
      <c r="J23" s="154">
        <f t="shared" si="0"/>
        <v>0.0023902749279711886</v>
      </c>
      <c r="K23" s="24"/>
      <c r="L23" s="35" t="s">
        <v>7</v>
      </c>
      <c r="M23" s="36"/>
      <c r="N23" s="37"/>
      <c r="O23" s="35"/>
      <c r="P23" s="11"/>
      <c r="T23" s="11"/>
      <c r="U23" s="11"/>
    </row>
    <row r="24" spans="2:21" ht="12.75">
      <c r="B24" s="66"/>
      <c r="C24" s="71">
        <f>'Stock Fuel System'!B37</f>
        <v>7</v>
      </c>
      <c r="D24" s="72">
        <f>'Stock Fuel System'!C37</f>
        <v>0.002818</v>
      </c>
      <c r="E24" s="27"/>
      <c r="F24" s="30" t="s">
        <v>27</v>
      </c>
      <c r="G24" s="27"/>
      <c r="H24" s="27"/>
      <c r="I24" s="46">
        <f t="shared" si="1"/>
        <v>0.0027914607322929172</v>
      </c>
      <c r="J24" s="154">
        <f t="shared" si="0"/>
        <v>0.0027914607322929172</v>
      </c>
      <c r="K24" s="37"/>
      <c r="L24" s="44">
        <f>'Stock Fuel System'!L23</f>
        <v>20</v>
      </c>
      <c r="M24" s="45">
        <f>'Stock Fuel System'!M23</f>
        <v>0.8924</v>
      </c>
      <c r="N24" s="37"/>
      <c r="O24" s="77"/>
      <c r="P24" s="11"/>
      <c r="Q24" s="11"/>
      <c r="R24" s="11"/>
      <c r="S24" s="11"/>
      <c r="T24" s="11"/>
      <c r="U24" s="11"/>
    </row>
    <row r="25" spans="2:21" ht="12.75">
      <c r="B25" s="66"/>
      <c r="C25" s="78">
        <f>'Stock Fuel System'!B38</f>
        <v>6</v>
      </c>
      <c r="D25" s="79">
        <f>'Stock Fuel System'!C38</f>
        <v>0.003165</v>
      </c>
      <c r="E25" s="27"/>
      <c r="F25" s="89">
        <f ca="1">FORECAST(1,OFFSET(OFFSETFP,MATCH(1,OFFSETIN,1)-1,0,2),OFFSET(OFFSETIN,MATCH(1,OFFSETIN,1)-1,0,2))</f>
        <v>45</v>
      </c>
      <c r="G25" s="27"/>
      <c r="H25" s="27"/>
      <c r="I25" s="59">
        <f t="shared" si="1"/>
        <v>0.0031351927671068426</v>
      </c>
      <c r="J25" s="155">
        <f t="shared" si="0"/>
        <v>0.0031351927671068426</v>
      </c>
      <c r="K25" s="37"/>
      <c r="L25" s="51">
        <f>'Stock Fuel System'!L22</f>
        <v>25.69</v>
      </c>
      <c r="M25" s="52">
        <f>'Stock Fuel System'!M22</f>
        <v>1</v>
      </c>
      <c r="N25" s="37"/>
      <c r="O25" s="77"/>
      <c r="P25" s="11"/>
      <c r="Q25" s="13"/>
      <c r="R25" s="11"/>
      <c r="S25" s="11"/>
      <c r="T25" s="11"/>
      <c r="U25" s="11"/>
    </row>
    <row r="26" spans="2:21" ht="12.75">
      <c r="B26" s="25"/>
      <c r="C26" s="60"/>
      <c r="D26" s="60"/>
      <c r="E26" s="60"/>
      <c r="F26" s="60"/>
      <c r="G26" s="60"/>
      <c r="H26" s="80"/>
      <c r="I26" s="80"/>
      <c r="J26" s="26"/>
      <c r="K26" s="27"/>
      <c r="L26" s="51">
        <f>'Stock Fuel System'!L21</f>
        <v>33.01</v>
      </c>
      <c r="M26" s="52">
        <f>'Stock Fuel System'!M21</f>
        <v>1.1446</v>
      </c>
      <c r="N26" s="37"/>
      <c r="O26" s="77"/>
      <c r="P26" s="9"/>
      <c r="Q26" s="9"/>
      <c r="R26" s="9"/>
      <c r="S26" s="9"/>
      <c r="T26" s="9"/>
      <c r="U26" s="9"/>
    </row>
    <row r="27" spans="2:21" ht="12.75">
      <c r="B27" s="24"/>
      <c r="C27" s="24"/>
      <c r="D27" s="24"/>
      <c r="E27" s="37"/>
      <c r="F27" s="37"/>
      <c r="G27" s="37"/>
      <c r="H27" s="37"/>
      <c r="I27" s="24"/>
      <c r="J27" s="37"/>
      <c r="K27" s="37"/>
      <c r="L27" s="51">
        <f>'Stock Fuel System'!L20</f>
        <v>42.41</v>
      </c>
      <c r="M27" s="52">
        <f>'Stock Fuel System'!M20</f>
        <v>1.3131</v>
      </c>
      <c r="N27" s="37"/>
      <c r="O27" s="77"/>
      <c r="P27" s="11"/>
      <c r="Q27" s="11"/>
      <c r="R27" s="11"/>
      <c r="S27" s="11"/>
      <c r="T27" s="11"/>
      <c r="U27" s="9"/>
    </row>
    <row r="28" spans="2:21" ht="12.75">
      <c r="B28" s="24"/>
      <c r="C28" s="24"/>
      <c r="D28" s="24"/>
      <c r="E28" s="37"/>
      <c r="F28" s="37"/>
      <c r="G28" s="37"/>
      <c r="H28" s="37"/>
      <c r="I28" s="37"/>
      <c r="J28" s="37"/>
      <c r="K28" s="37"/>
      <c r="L28" s="51">
        <f>'Stock Fuel System'!L19</f>
        <v>54.49</v>
      </c>
      <c r="M28" s="52">
        <f>'Stock Fuel System'!M19</f>
        <v>1.4715</v>
      </c>
      <c r="N28" s="37"/>
      <c r="O28" s="77"/>
      <c r="P28" s="11"/>
      <c r="Q28" s="11"/>
      <c r="R28" s="11"/>
      <c r="S28" s="11"/>
      <c r="T28" s="11"/>
      <c r="U28" s="9"/>
    </row>
    <row r="29" spans="2:21" ht="12.75">
      <c r="B29" s="22"/>
      <c r="C29" s="81" t="s">
        <v>24</v>
      </c>
      <c r="D29" s="31"/>
      <c r="E29" s="31"/>
      <c r="F29" s="31"/>
      <c r="G29" s="31"/>
      <c r="H29" s="31"/>
      <c r="I29" s="31"/>
      <c r="J29" s="63"/>
      <c r="K29" s="27"/>
      <c r="L29" s="64">
        <f>'Stock Fuel System'!L18</f>
        <v>70</v>
      </c>
      <c r="M29" s="65">
        <f>'Stock Fuel System'!M18</f>
        <v>1.7008</v>
      </c>
      <c r="N29" s="37"/>
      <c r="O29" s="37"/>
      <c r="P29" s="9"/>
      <c r="Q29" s="9"/>
      <c r="R29" s="9"/>
      <c r="S29" s="9"/>
      <c r="T29" s="9"/>
      <c r="U29" s="9"/>
    </row>
    <row r="30" spans="2:15" ht="12.75">
      <c r="B30" s="82" t="s">
        <v>12</v>
      </c>
      <c r="C30" s="146">
        <v>0</v>
      </c>
      <c r="D30" s="83">
        <v>14.64</v>
      </c>
      <c r="E30" s="27"/>
      <c r="F30" s="27"/>
      <c r="G30" s="27"/>
      <c r="H30" s="27"/>
      <c r="I30" s="27"/>
      <c r="J30" s="70"/>
      <c r="K30" s="24"/>
      <c r="L30" s="77"/>
      <c r="M30" s="84"/>
      <c r="N30" s="37"/>
      <c r="O30" s="37"/>
    </row>
    <row r="31" spans="2:15" ht="14.25">
      <c r="B31" s="85" t="s">
        <v>13</v>
      </c>
      <c r="C31" s="147">
        <v>100</v>
      </c>
      <c r="D31" s="86">
        <v>9.01</v>
      </c>
      <c r="E31" s="27"/>
      <c r="F31" s="22" t="s">
        <v>15</v>
      </c>
      <c r="G31" s="63">
        <f>SLOPE(D30:D31,C30:C31)</f>
        <v>-0.0563</v>
      </c>
      <c r="H31" s="27"/>
      <c r="I31" s="87" t="s">
        <v>17</v>
      </c>
      <c r="J31" s="70"/>
      <c r="K31" s="24"/>
      <c r="L31" s="24"/>
      <c r="M31" s="24"/>
      <c r="N31" s="24"/>
      <c r="O31" s="24"/>
    </row>
    <row r="32" spans="2:15" ht="12.75">
      <c r="B32" s="88"/>
      <c r="C32" s="27"/>
      <c r="D32" s="27"/>
      <c r="E32" s="27"/>
      <c r="F32" s="25" t="s">
        <v>16</v>
      </c>
      <c r="G32" s="26">
        <f>INTERCEPT(D30:D31,C30:C31)</f>
        <v>14.639999999999999</v>
      </c>
      <c r="H32" s="27"/>
      <c r="I32" s="89">
        <f>IF(ETH1="METH",D33,IF(ETH1&lt;0,"ERROR",IF(ETH1&gt;100,"ERROR",G34)))</f>
        <v>14.076999999999998</v>
      </c>
      <c r="J32" s="70"/>
      <c r="K32" s="24"/>
      <c r="L32" s="24"/>
      <c r="M32" s="24"/>
      <c r="N32" s="24"/>
      <c r="O32" s="24"/>
    </row>
    <row r="33" spans="2:15" ht="14.25">
      <c r="B33" s="90" t="s">
        <v>14</v>
      </c>
      <c r="C33" s="91" t="s">
        <v>33</v>
      </c>
      <c r="D33" s="92">
        <v>6.4</v>
      </c>
      <c r="E33" s="27"/>
      <c r="F33" s="27"/>
      <c r="G33" s="27"/>
      <c r="H33" s="27"/>
      <c r="I33" s="93" t="s">
        <v>18</v>
      </c>
      <c r="J33" s="70"/>
      <c r="K33" s="24"/>
      <c r="L33" s="24"/>
      <c r="M33" s="24"/>
      <c r="N33" s="24"/>
      <c r="O33" s="24"/>
    </row>
    <row r="34" spans="2:15" ht="12.75">
      <c r="B34" s="66"/>
      <c r="C34" s="94"/>
      <c r="D34" s="95"/>
      <c r="E34" s="27"/>
      <c r="F34" s="22" t="s">
        <v>19</v>
      </c>
      <c r="G34" s="83">
        <f>G32+G31*ETH1</f>
        <v>14.076999999999998</v>
      </c>
      <c r="H34" s="27"/>
      <c r="I34" s="89">
        <f>IF(ETH2="METH",D33,IF(ETH2&lt;0,"ERROR",IF(ETH2&gt;100,"ERROR",G35)))</f>
        <v>14.076999999999998</v>
      </c>
      <c r="J34" s="70"/>
      <c r="K34" s="24"/>
      <c r="L34" s="24"/>
      <c r="M34" s="24"/>
      <c r="N34" s="24"/>
      <c r="O34" s="24"/>
    </row>
    <row r="35" spans="2:15" ht="12.75">
      <c r="B35" s="66"/>
      <c r="C35" s="94"/>
      <c r="D35" s="95"/>
      <c r="E35" s="27"/>
      <c r="F35" s="25" t="s">
        <v>20</v>
      </c>
      <c r="G35" s="86">
        <f>G32+G31*ETH2</f>
        <v>14.076999999999998</v>
      </c>
      <c r="H35" s="27"/>
      <c r="I35" s="27"/>
      <c r="J35" s="70"/>
      <c r="K35" s="24"/>
      <c r="L35" s="24"/>
      <c r="M35" s="24"/>
      <c r="N35" s="24"/>
      <c r="O35" s="24"/>
    </row>
    <row r="36" spans="2:15" ht="12.75">
      <c r="B36" s="25"/>
      <c r="C36" s="60"/>
      <c r="D36" s="60"/>
      <c r="E36" s="60"/>
      <c r="F36" s="60"/>
      <c r="G36" s="60"/>
      <c r="H36" s="60"/>
      <c r="I36" s="60"/>
      <c r="J36" s="26"/>
      <c r="K36" s="24"/>
      <c r="L36" s="24"/>
      <c r="M36" s="24"/>
      <c r="N36" s="24"/>
      <c r="O36" s="24"/>
    </row>
    <row r="37" spans="2:15" ht="12.75">
      <c r="B37" s="24"/>
      <c r="C37" s="24"/>
      <c r="D37" s="24"/>
      <c r="E37" s="24"/>
      <c r="F37" s="24"/>
      <c r="G37" s="24"/>
      <c r="H37" s="24"/>
      <c r="I37" s="24"/>
      <c r="J37" s="24"/>
      <c r="K37" s="24"/>
      <c r="L37" s="24"/>
      <c r="M37" s="24"/>
      <c r="N37" s="24"/>
      <c r="O37" s="24"/>
    </row>
  </sheetData>
  <sheetProtection password="CB9C" sheet="1" objects="1" scenarios="1" selectLockedCells="1" selectUnlockedCells="1"/>
  <conditionalFormatting sqref="F8">
    <cfRule type="cellIs" priority="3" dxfId="0" operator="notEqual" stopIfTrue="1">
      <formula>33.01</formula>
    </cfRule>
  </conditionalFormatting>
  <conditionalFormatting sqref="F9:F10">
    <cfRule type="cellIs" priority="2" dxfId="0" operator="notEqual" stopIfTrue="1">
      <formula>25.69</formula>
    </cfRule>
  </conditionalFormatting>
  <conditionalFormatting sqref="F25">
    <cfRule type="cellIs" priority="1" dxfId="0" operator="notEqual" stopIfTrue="1">
      <formula>45</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4"/>
  <dimension ref="A1:I7"/>
  <sheetViews>
    <sheetView zoomScalePageLayoutView="0" workbookViewId="0" topLeftCell="A1">
      <selection activeCell="A1" sqref="A1"/>
    </sheetView>
  </sheetViews>
  <sheetFormatPr defaultColWidth="9.140625" defaultRowHeight="12.75"/>
  <cols>
    <col min="1" max="1" width="2.57421875" style="160" customWidth="1"/>
    <col min="2" max="16384" width="9.140625" style="160" customWidth="1"/>
  </cols>
  <sheetData>
    <row r="1" ht="12.75">
      <c r="A1" s="159" t="s">
        <v>38</v>
      </c>
    </row>
    <row r="2" spans="2:9" ht="12.75">
      <c r="B2" s="161">
        <v>41857</v>
      </c>
      <c r="C2" s="174" t="s">
        <v>43</v>
      </c>
      <c r="D2" s="175"/>
      <c r="E2" s="175"/>
      <c r="F2" s="175"/>
      <c r="G2" s="175"/>
      <c r="H2" s="175"/>
      <c r="I2" s="176"/>
    </row>
    <row r="4" spans="2:9" ht="12.75">
      <c r="B4" s="161">
        <v>41710</v>
      </c>
      <c r="C4" s="162" t="s">
        <v>39</v>
      </c>
      <c r="D4" s="163"/>
      <c r="E4" s="163"/>
      <c r="F4" s="163"/>
      <c r="G4" s="163"/>
      <c r="H4" s="163"/>
      <c r="I4" s="164"/>
    </row>
    <row r="5" spans="3:9" ht="12.75">
      <c r="C5" s="165" t="s">
        <v>40</v>
      </c>
      <c r="D5" s="166"/>
      <c r="E5" s="166"/>
      <c r="F5" s="166"/>
      <c r="G5" s="166"/>
      <c r="H5" s="166"/>
      <c r="I5" s="167"/>
    </row>
    <row r="6" spans="3:9" ht="12.75">
      <c r="C6" s="165" t="s">
        <v>41</v>
      </c>
      <c r="D6" s="166"/>
      <c r="E6" s="166"/>
      <c r="F6" s="166"/>
      <c r="G6" s="166"/>
      <c r="H6" s="166"/>
      <c r="I6" s="167"/>
    </row>
    <row r="7" spans="3:9" ht="12.75">
      <c r="C7" s="168" t="s">
        <v>42</v>
      </c>
      <c r="D7" s="169"/>
      <c r="E7" s="169"/>
      <c r="F7" s="169"/>
      <c r="G7" s="169"/>
      <c r="H7" s="169"/>
      <c r="I7" s="17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Yawpower</dc:creator>
  <cp:keywords/>
  <dc:description/>
  <cp:lastModifiedBy>Jason</cp:lastModifiedBy>
  <dcterms:created xsi:type="dcterms:W3CDTF">2009-07-22T19:57:52Z</dcterms:created>
  <dcterms:modified xsi:type="dcterms:W3CDTF">2014-08-06T21:16:25Z</dcterms:modified>
  <cp:category/>
  <cp:version/>
  <cp:contentType/>
  <cp:contentStatus/>
</cp:coreProperties>
</file>